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 1" sheetId="1" r:id="rId5"/>
  </sheets>
  <definedNames/>
  <calcPr/>
</workbook>
</file>

<file path=xl/sharedStrings.xml><?xml version="1.0" encoding="utf-8"?>
<sst xmlns="http://schemas.openxmlformats.org/spreadsheetml/2006/main" count="86" uniqueCount="76">
  <si>
    <t>CAC</t>
  </si>
  <si>
    <t>Todos Costos y Gastos de Venta</t>
  </si>
  <si>
    <t>Costo de adquisición de cliente</t>
  </si>
  <si>
    <t>Total inversión en marketing y ventas / cantidad de nuevos clientes adquiridos</t>
  </si>
  <si>
    <t>Utilizar Datos Mensuales</t>
  </si>
  <si>
    <t>CTR</t>
  </si>
  <si>
    <t xml:space="preserve">(Clics / impresiones) x 100 </t>
  </si>
  <si>
    <t>Conjuntos de Anuncios</t>
  </si>
  <si>
    <t>Anuncio 1</t>
  </si>
  <si>
    <t>Anuncio 2</t>
  </si>
  <si>
    <t>Anuncio 3</t>
  </si>
  <si>
    <t>Anuncio 4</t>
  </si>
  <si>
    <t>Tasa de conversión</t>
  </si>
  <si>
    <t xml:space="preserve">(Conversiones / visitas) x 100 </t>
  </si>
  <si>
    <t>CPL</t>
  </si>
  <si>
    <t>Costo por Lead</t>
  </si>
  <si>
    <t>Gasto total en campañas / cantidad de leads obtenidos</t>
  </si>
  <si>
    <t>CRR</t>
  </si>
  <si>
    <t>Tasa de retención de clientes</t>
  </si>
  <si>
    <t>CRR = (clientes finales - nuevos clientes) / (clientes al inicio del periodo) X 100</t>
  </si>
  <si>
    <t>Enero</t>
  </si>
  <si>
    <t>Febrero</t>
  </si>
  <si>
    <t>Marzo</t>
  </si>
  <si>
    <t>#clientes</t>
  </si>
  <si>
    <t>Nuevos clientes</t>
  </si>
  <si>
    <t>Salida clientes</t>
  </si>
  <si>
    <t>Churn Rate</t>
  </si>
  <si>
    <t>Tasa de abandono</t>
  </si>
  <si>
    <t>Churn Rate = (clientes perdidos / clientes al inicio del periodo) X 100</t>
  </si>
  <si>
    <t>MAU, DAU, WAU</t>
  </si>
  <si>
    <t>MAU (usuarios activos mensuales)</t>
  </si>
  <si>
    <t>WAU (usuarios activos semanales)</t>
  </si>
  <si>
    <t>DAU (usuarios activos diarios)</t>
  </si>
  <si>
    <t>DAU / MAU</t>
  </si>
  <si>
    <t>ROI</t>
  </si>
  <si>
    <t>Retorno de la Inversión</t>
  </si>
  <si>
    <t>(Ganancia neta - inversión) / inversión x 100</t>
  </si>
  <si>
    <t>NEGOCIO CORRIENTE PERIODO MENSUAL</t>
  </si>
  <si>
    <t>PROYECTO DE INVERSIÓN</t>
  </si>
  <si>
    <t>Ingresos</t>
  </si>
  <si>
    <t>Inversión Inicial</t>
  </si>
  <si>
    <t>Costo de Venta</t>
  </si>
  <si>
    <t>Proyección Ingreso Año 1</t>
  </si>
  <si>
    <t>Utilidad Bruta</t>
  </si>
  <si>
    <t>Proyección Ingreso Año 2</t>
  </si>
  <si>
    <t>Gastos Admon</t>
  </si>
  <si>
    <t>Proyección Ingreso Año 3</t>
  </si>
  <si>
    <t>Gastos Ventas</t>
  </si>
  <si>
    <t>Proyección Ingreso Año 4</t>
  </si>
  <si>
    <t>Utilidad de Operación</t>
  </si>
  <si>
    <t>Proyección Ingreso Año 5</t>
  </si>
  <si>
    <t>Perdidas y Ganancias Financieras</t>
  </si>
  <si>
    <t>Ingresos Valor Presente</t>
  </si>
  <si>
    <t>Utilidad antes de Impuestos</t>
  </si>
  <si>
    <t>Impuestos</t>
  </si>
  <si>
    <t>Utilidad Neta</t>
  </si>
  <si>
    <t>ROAS</t>
  </si>
  <si>
    <t>Retorno de la inversión publicitaria</t>
  </si>
  <si>
    <t>(Ingresos totales - costo de publicidad) / ingresos totales x 100</t>
  </si>
  <si>
    <t>Costo de Publicidad</t>
  </si>
  <si>
    <t>Ingresos Totales</t>
  </si>
  <si>
    <t>Margen de beneficio bruto</t>
  </si>
  <si>
    <t>(Ingresos totales - costo de bienes vendidos) / ingresos totales x 100</t>
  </si>
  <si>
    <t>Margen Bruto</t>
  </si>
  <si>
    <t>Margen de beneficio neto</t>
  </si>
  <si>
    <t>(Beneficio neto / ingresos totales) x 100</t>
  </si>
  <si>
    <t>Margen Neto</t>
  </si>
  <si>
    <t>CPA</t>
  </si>
  <si>
    <t>Costo por adquisición</t>
  </si>
  <si>
    <t>(Costo de la campaña / conversiones)</t>
  </si>
  <si>
    <t>Costos Variables</t>
  </si>
  <si>
    <t>Costo de Marketing</t>
  </si>
  <si>
    <t>Herramientas Digitales</t>
  </si>
  <si>
    <t>Personal de Diseño</t>
  </si>
  <si>
    <t>Costos de la Campaña</t>
  </si>
  <si>
    <t>Conversiones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</si>
</sst>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&quot;$&quot;#,##0.00"/>
    <numFmt numFmtId="165" formatCode="0.0%"/>
  </numFmts>
  <fonts count="6">
    <font>
      <sz val="10.0"/>
      <color rgb="FF000000"/>
      <name val="Arial"/>
      <scheme val="minor"/>
    </font>
    <font>
      <color theme="1"/>
      <name val="Arial"/>
      <scheme val="minor"/>
    </font>
    <font>
      <sz val="7.0"/>
      <color theme="1"/>
      <name val="Arial"/>
      <scheme val="minor"/>
    </font>
    <font>
      <sz val="8.0"/>
      <color theme="1"/>
      <name val="Arial"/>
      <scheme val="minor"/>
    </font>
    <font>
      <sz val="8.0"/>
      <color rgb="FF000000"/>
      <name val="Montserrat"/>
    </font>
    <font>
      <sz val="9.0"/>
      <color theme="1"/>
      <name val="Arial"/>
      <scheme val="minor"/>
    </font>
  </fonts>
  <fills count="4">
    <fill>
      <patternFill patternType="none"/>
    </fill>
    <fill>
      <patternFill patternType="lightGray"/>
    </fill>
    <fill>
      <patternFill patternType="solid">
        <fgColor rgb="FF00FF00"/>
        <bgColor rgb="FF00FF00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18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1" numFmtId="164" xfId="0" applyFont="1" applyNumberFormat="1"/>
    <xf borderId="0" fillId="0" fontId="1" numFmtId="165" xfId="0" applyFont="1" applyNumberFormat="1"/>
    <xf borderId="0" fillId="0" fontId="1" numFmtId="9" xfId="0" applyAlignment="1" applyFont="1" applyNumberFormat="1">
      <alignment readingOrder="0"/>
    </xf>
    <xf borderId="0" fillId="0" fontId="1" numFmtId="10" xfId="0" applyFont="1" applyNumberFormat="1"/>
    <xf borderId="0" fillId="0" fontId="1" numFmtId="0" xfId="0" applyAlignment="1" applyFont="1">
      <alignment horizontal="right" readingOrder="0"/>
    </xf>
    <xf borderId="0" fillId="0" fontId="3" numFmtId="0" xfId="0" applyAlignment="1" applyFont="1">
      <alignment readingOrder="0"/>
    </xf>
    <xf borderId="0" fillId="0" fontId="1" numFmtId="0" xfId="0" applyFont="1"/>
    <xf borderId="0" fillId="3" fontId="4" numFmtId="0" xfId="0" applyAlignment="1" applyFill="1" applyFont="1">
      <alignment readingOrder="0" vertical="bottom"/>
    </xf>
    <xf borderId="0" fillId="0" fontId="1" numFmtId="0" xfId="0" applyAlignment="1" applyFont="1">
      <alignment horizontal="center" readingOrder="0"/>
    </xf>
    <xf borderId="0" fillId="0" fontId="1" numFmtId="164" xfId="0" applyAlignment="1" applyFont="1" applyNumberFormat="1">
      <alignment readingOrder="0"/>
    </xf>
    <xf borderId="0" fillId="0" fontId="1" numFmtId="164" xfId="0" applyFont="1" applyNumberFormat="1"/>
    <xf borderId="0" fillId="0" fontId="3" numFmtId="0" xfId="0" applyAlignment="1" applyFont="1">
      <alignment horizontal="center" readingOrder="0"/>
    </xf>
    <xf borderId="0" fillId="0" fontId="5" numFmtId="164" xfId="0" applyAlignment="1" applyFont="1" applyNumberFormat="1">
      <alignment readingOrder="0"/>
    </xf>
    <xf borderId="0" fillId="0" fontId="5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16.13"/>
  </cols>
  <sheetData>
    <row r="3">
      <c r="B3" s="1" t="s">
        <v>0</v>
      </c>
      <c r="E3" s="2" t="s">
        <v>1</v>
      </c>
    </row>
    <row r="4">
      <c r="B4" s="2" t="s">
        <v>2</v>
      </c>
    </row>
    <row r="5">
      <c r="D5" s="3" t="s">
        <v>3</v>
      </c>
    </row>
    <row r="7">
      <c r="B7" s="2" t="s">
        <v>4</v>
      </c>
      <c r="D7" s="2" t="s">
        <v>0</v>
      </c>
      <c r="E7" s="4">
        <f>(5000+10000)/8</f>
        <v>1875</v>
      </c>
    </row>
    <row r="10">
      <c r="B10" s="1" t="s">
        <v>5</v>
      </c>
    </row>
    <row r="11">
      <c r="D11" s="2" t="s">
        <v>6</v>
      </c>
    </row>
    <row r="13">
      <c r="C13" s="2" t="s">
        <v>5</v>
      </c>
      <c r="D13" s="5">
        <f>(300/1500)</f>
        <v>0.2</v>
      </c>
    </row>
    <row r="14">
      <c r="E14" s="2" t="s">
        <v>5</v>
      </c>
    </row>
    <row r="15">
      <c r="C15" s="2" t="s">
        <v>7</v>
      </c>
      <c r="E15" s="6">
        <v>0.2</v>
      </c>
    </row>
    <row r="16">
      <c r="D16" s="2" t="s">
        <v>8</v>
      </c>
      <c r="E16" s="6">
        <v>0.15</v>
      </c>
    </row>
    <row r="17">
      <c r="D17" s="2" t="s">
        <v>9</v>
      </c>
      <c r="E17" s="6">
        <v>0.06</v>
      </c>
    </row>
    <row r="18">
      <c r="D18" s="2" t="s">
        <v>10</v>
      </c>
      <c r="E18" s="6">
        <v>0.1</v>
      </c>
    </row>
    <row r="19">
      <c r="D19" s="2" t="s">
        <v>11</v>
      </c>
      <c r="E19" s="6">
        <v>0.02</v>
      </c>
    </row>
    <row r="21">
      <c r="B21" s="1" t="s">
        <v>12</v>
      </c>
    </row>
    <row r="23">
      <c r="D23" s="2" t="s">
        <v>13</v>
      </c>
    </row>
    <row r="25">
      <c r="D25" s="7">
        <f>(50/300)</f>
        <v>0.1666666667</v>
      </c>
    </row>
    <row r="28">
      <c r="B28" s="1" t="s">
        <v>14</v>
      </c>
    </row>
    <row r="29">
      <c r="B29" s="2" t="s">
        <v>15</v>
      </c>
    </row>
    <row r="30">
      <c r="D30" s="2" t="s">
        <v>16</v>
      </c>
    </row>
    <row r="32">
      <c r="C32" s="8" t="s">
        <v>14</v>
      </c>
      <c r="D32" s="4">
        <f>2000/15</f>
        <v>133.3333333</v>
      </c>
    </row>
    <row r="36">
      <c r="B36" s="1" t="s">
        <v>17</v>
      </c>
    </row>
    <row r="37">
      <c r="B37" s="2" t="s">
        <v>18</v>
      </c>
    </row>
    <row r="38">
      <c r="D38" s="9" t="s">
        <v>19</v>
      </c>
    </row>
    <row r="40">
      <c r="C40" s="2" t="s">
        <v>17</v>
      </c>
      <c r="D40" s="7">
        <f>(E43-E44)/(D43)</f>
        <v>0.9351851852</v>
      </c>
    </row>
    <row r="42">
      <c r="C42" s="2" t="s">
        <v>20</v>
      </c>
      <c r="D42" s="2" t="s">
        <v>21</v>
      </c>
      <c r="E42" s="2" t="s">
        <v>22</v>
      </c>
    </row>
    <row r="43">
      <c r="B43" s="2" t="s">
        <v>23</v>
      </c>
      <c r="C43" s="2">
        <v>100.0</v>
      </c>
      <c r="D43" s="10">
        <f t="shared" ref="D43:E43" si="1">C43+D44-D45</f>
        <v>108</v>
      </c>
      <c r="E43" s="10">
        <f t="shared" si="1"/>
        <v>112</v>
      </c>
    </row>
    <row r="44">
      <c r="B44" s="2" t="s">
        <v>24</v>
      </c>
      <c r="D44" s="2">
        <v>13.0</v>
      </c>
      <c r="E44" s="2">
        <v>11.0</v>
      </c>
    </row>
    <row r="45">
      <c r="B45" s="2" t="s">
        <v>25</v>
      </c>
      <c r="D45" s="2">
        <v>5.0</v>
      </c>
      <c r="E45" s="2">
        <v>7.0</v>
      </c>
    </row>
    <row r="48">
      <c r="B48" s="1" t="s">
        <v>26</v>
      </c>
    </row>
    <row r="49">
      <c r="B49" s="2" t="s">
        <v>27</v>
      </c>
    </row>
    <row r="50">
      <c r="D50" s="9" t="s">
        <v>28</v>
      </c>
    </row>
    <row r="52">
      <c r="B52" s="2" t="s">
        <v>26</v>
      </c>
      <c r="C52" s="7">
        <f t="shared" ref="C52:D52" si="2">D45/C43</f>
        <v>0.05</v>
      </c>
      <c r="D52" s="7">
        <f t="shared" si="2"/>
        <v>0.06481481481</v>
      </c>
    </row>
    <row r="55">
      <c r="B55" s="1" t="s">
        <v>29</v>
      </c>
      <c r="D55" s="11" t="s">
        <v>30</v>
      </c>
      <c r="F55" s="10">
        <f>E43</f>
        <v>112</v>
      </c>
    </row>
    <row r="56">
      <c r="D56" s="11" t="s">
        <v>31</v>
      </c>
      <c r="F56" s="2">
        <v>52.0</v>
      </c>
    </row>
    <row r="57">
      <c r="D57" s="11" t="s">
        <v>32</v>
      </c>
      <c r="F57" s="2">
        <v>7.0</v>
      </c>
    </row>
    <row r="59">
      <c r="C59" s="2" t="s">
        <v>33</v>
      </c>
      <c r="D59" s="7">
        <f>F57/F55</f>
        <v>0.0625</v>
      </c>
    </row>
    <row r="62">
      <c r="B62" s="1" t="s">
        <v>34</v>
      </c>
    </row>
    <row r="63">
      <c r="B63" s="2" t="s">
        <v>35</v>
      </c>
      <c r="D63" s="2" t="s">
        <v>36</v>
      </c>
    </row>
    <row r="65">
      <c r="C65" s="12" t="s">
        <v>37</v>
      </c>
      <c r="G65" s="2" t="s">
        <v>38</v>
      </c>
    </row>
    <row r="66">
      <c r="C66" s="3" t="s">
        <v>39</v>
      </c>
      <c r="D66" s="13">
        <v>100000.0</v>
      </c>
      <c r="F66" s="9" t="s">
        <v>40</v>
      </c>
      <c r="G66" s="13">
        <v>200000.0</v>
      </c>
      <c r="H66" s="6">
        <v>0.18</v>
      </c>
    </row>
    <row r="67">
      <c r="C67" s="3" t="s">
        <v>41</v>
      </c>
      <c r="D67" s="13">
        <v>30000.0</v>
      </c>
      <c r="F67" s="9" t="s">
        <v>42</v>
      </c>
      <c r="G67" s="13">
        <v>50000.0</v>
      </c>
    </row>
    <row r="68">
      <c r="C68" s="3" t="s">
        <v>43</v>
      </c>
      <c r="D68" s="4">
        <f>D66-D67</f>
        <v>70000</v>
      </c>
      <c r="F68" s="9" t="s">
        <v>44</v>
      </c>
      <c r="G68" s="13">
        <v>100000.0</v>
      </c>
    </row>
    <row r="69">
      <c r="C69" s="3" t="s">
        <v>45</v>
      </c>
      <c r="D69" s="13">
        <v>15000.0</v>
      </c>
      <c r="F69" s="9" t="s">
        <v>46</v>
      </c>
      <c r="G69" s="13">
        <v>150000.0</v>
      </c>
    </row>
    <row r="70">
      <c r="C70" s="3" t="s">
        <v>47</v>
      </c>
      <c r="D70" s="13">
        <v>15000.0</v>
      </c>
      <c r="F70" s="9" t="s">
        <v>48</v>
      </c>
      <c r="G70" s="13">
        <v>200000.0</v>
      </c>
    </row>
    <row r="71">
      <c r="C71" s="3" t="s">
        <v>49</v>
      </c>
      <c r="D71" s="4">
        <f>D68-D69-D70</f>
        <v>40000</v>
      </c>
      <c r="F71" s="9" t="s">
        <v>50</v>
      </c>
      <c r="G71" s="13">
        <v>250000.0</v>
      </c>
    </row>
    <row r="72">
      <c r="C72" s="3" t="s">
        <v>51</v>
      </c>
      <c r="D72" s="2">
        <v>0.0</v>
      </c>
      <c r="F72" s="9" t="s">
        <v>52</v>
      </c>
      <c r="H72" s="14">
        <f t="array" ref="H72">NPV(H66,G67,G68,G69,G70,G71)</f>
        <v>417921.0343</v>
      </c>
    </row>
    <row r="73">
      <c r="C73" s="3" t="s">
        <v>53</v>
      </c>
      <c r="D73" s="4">
        <f>D71-D72</f>
        <v>40000</v>
      </c>
    </row>
    <row r="74">
      <c r="C74" s="3" t="s">
        <v>54</v>
      </c>
      <c r="D74" s="4">
        <f>D73*0.3</f>
        <v>12000</v>
      </c>
      <c r="G74" s="2" t="s">
        <v>34</v>
      </c>
      <c r="H74" s="7">
        <f>(H72-G66)/G66</f>
        <v>1.089605172</v>
      </c>
    </row>
    <row r="75">
      <c r="C75" s="3" t="s">
        <v>55</v>
      </c>
      <c r="D75" s="4">
        <f>D73-D74</f>
        <v>28000</v>
      </c>
    </row>
    <row r="76">
      <c r="C76" s="8" t="s">
        <v>34</v>
      </c>
      <c r="D76" s="7">
        <f>D75/(D67+D69+D70)</f>
        <v>0.4666666667</v>
      </c>
    </row>
    <row r="79">
      <c r="B79" s="1" t="s">
        <v>56</v>
      </c>
    </row>
    <row r="80">
      <c r="B80" s="2" t="s">
        <v>57</v>
      </c>
    </row>
    <row r="81">
      <c r="D81" s="9" t="s">
        <v>58</v>
      </c>
      <c r="E81" s="3"/>
    </row>
    <row r="83">
      <c r="C83" s="2" t="s">
        <v>59</v>
      </c>
      <c r="E83" s="13">
        <v>1395.0</v>
      </c>
    </row>
    <row r="84">
      <c r="C84" s="2" t="s">
        <v>60</v>
      </c>
      <c r="E84" s="4">
        <f>6*5000</f>
        <v>30000</v>
      </c>
    </row>
    <row r="86">
      <c r="D86" s="2" t="s">
        <v>56</v>
      </c>
      <c r="E86" s="7">
        <f>(E84-E83)/E84</f>
        <v>0.9535</v>
      </c>
    </row>
    <row r="88">
      <c r="B88" s="1" t="s">
        <v>61</v>
      </c>
    </row>
    <row r="89">
      <c r="D89" s="9" t="s">
        <v>62</v>
      </c>
    </row>
    <row r="91">
      <c r="D91" s="2" t="s">
        <v>63</v>
      </c>
      <c r="E91" s="7">
        <f>(D66-D67)/D66</f>
        <v>0.7</v>
      </c>
    </row>
    <row r="93">
      <c r="B93" s="1" t="s">
        <v>64</v>
      </c>
    </row>
    <row r="94">
      <c r="D94" s="9" t="s">
        <v>65</v>
      </c>
    </row>
    <row r="96">
      <c r="D96" s="2" t="s">
        <v>66</v>
      </c>
      <c r="E96" s="7">
        <f>D75/D66</f>
        <v>0.28</v>
      </c>
    </row>
    <row r="99">
      <c r="B99" s="1" t="s">
        <v>67</v>
      </c>
    </row>
    <row r="100">
      <c r="B100" s="2" t="s">
        <v>68</v>
      </c>
      <c r="D100" s="9" t="s">
        <v>69</v>
      </c>
    </row>
    <row r="101">
      <c r="C101" s="15" t="s">
        <v>70</v>
      </c>
    </row>
    <row r="102">
      <c r="C102" s="3" t="s">
        <v>71</v>
      </c>
      <c r="D102" s="16">
        <v>1395.0</v>
      </c>
    </row>
    <row r="103">
      <c r="C103" s="3" t="s">
        <v>72</v>
      </c>
      <c r="D103" s="17">
        <f>150+499+600+180</f>
        <v>1429</v>
      </c>
    </row>
    <row r="104">
      <c r="C104" s="3" t="s">
        <v>73</v>
      </c>
      <c r="D104" s="16">
        <v>13000.0</v>
      </c>
    </row>
    <row r="105">
      <c r="C105" s="3"/>
      <c r="D105" s="17"/>
    </row>
    <row r="106">
      <c r="C106" s="3" t="s">
        <v>74</v>
      </c>
      <c r="D106" s="4">
        <f>SUM(D102:D104)</f>
        <v>15824</v>
      </c>
    </row>
    <row r="107">
      <c r="C107" s="9" t="s">
        <v>75</v>
      </c>
      <c r="D107" s="2">
        <v>6.0</v>
      </c>
    </row>
    <row r="109">
      <c r="D109" s="2" t="s">
        <v>67</v>
      </c>
      <c r="E109" s="4">
        <f>D106/D107</f>
        <v>2637.333333</v>
      </c>
    </row>
  </sheetData>
  <mergeCells count="1">
    <mergeCell ref="C101:D101"/>
  </mergeCells>
  <drawing r:id="rId1"/>
</worksheet>
</file>