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drawings/drawing3.xml" ContentType="application/vnd.openxmlformats-officedocument.drawing+xml"/>
  <Override PartName="/xl/ctrlProps/ctrlProp3.xml" ContentType="application/vnd.ms-excel.controlproperties+xml"/>
  <Override PartName="/xl/drawings/drawing4.xml" ContentType="application/vnd.openxmlformats-officedocument.drawing+xml"/>
  <Override PartName="/xl/ctrlProps/ctrlProp4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theme/themeOverride1.xml" ContentType="application/vnd.openxmlformats-officedocument.themeOverride+xml"/>
  <Override PartName="/xl/drawings/drawing7.xml" ContentType="application/vnd.openxmlformats-officedocument.drawing+xml"/>
  <Override PartName="/xl/charts/chart12.xml" ContentType="application/vnd.openxmlformats-officedocument.drawingml.chart+xml"/>
  <Override PartName="/xl/theme/themeOverride2.xml" ContentType="application/vnd.openxmlformats-officedocument.themeOverride+xml"/>
  <Override PartName="/xl/drawings/drawing8.xml" ContentType="application/vnd.openxmlformats-officedocument.drawing+xml"/>
  <Override PartName="/xl/charts/chart13.xml" ContentType="application/vnd.openxmlformats-officedocument.drawingml.chart+xml"/>
  <Override PartName="/xl/theme/themeOverride3.xml" ContentType="application/vnd.openxmlformats-officedocument.themeOverride+xml"/>
  <Override PartName="/xl/drawings/drawing9.xml" ContentType="application/vnd.openxmlformats-officedocument.drawing+xml"/>
  <Override PartName="/xl/charts/chart14.xml" ContentType="application/vnd.openxmlformats-officedocument.drawingml.chart+xml"/>
  <Override PartName="/xl/theme/themeOverride4.xml" ContentType="application/vnd.openxmlformats-officedocument.themeOverride+xml"/>
  <Override PartName="/xl/drawings/drawing10.xml" ContentType="application/vnd.openxmlformats-officedocument.drawing+xml"/>
  <Override PartName="/xl/charts/chart15.xml" ContentType="application/vnd.openxmlformats-officedocument.drawingml.chart+xml"/>
  <Override PartName="/xl/theme/themeOverride5.xml" ContentType="application/vnd.openxmlformats-officedocument.themeOverride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theme/themeOverride6.xml" ContentType="application/vnd.openxmlformats-officedocument.themeOverride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theme/themeOverride7.xml" ContentType="application/vnd.openxmlformats-officedocument.themeOverride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theme/themeOverride8.xml" ContentType="application/vnd.openxmlformats-officedocument.themeOverride+xml"/>
  <Override PartName="/xl/drawings/drawing14.xml" ContentType="application/vnd.openxmlformats-officedocument.drawing+xml"/>
  <Override PartName="/xl/charts/chart19.xml" ContentType="application/vnd.openxmlformats-officedocument.drawingml.chart+xml"/>
  <Override PartName="/xl/theme/themeOverride9.xml" ContentType="application/vnd.openxmlformats-officedocument.themeOverride+xml"/>
  <Override PartName="/xl/drawings/drawing15.xml" ContentType="application/vnd.openxmlformats-officedocument.drawing+xml"/>
  <Override PartName="/xl/charts/chart20.xml" ContentType="application/vnd.openxmlformats-officedocument.drawingml.chart+xml"/>
  <Override PartName="/xl/theme/themeOverride10.xml" ContentType="application/vnd.openxmlformats-officedocument.themeOverride+xml"/>
  <Override PartName="/xl/drawings/drawing16.xml" ContentType="application/vnd.openxmlformats-officedocument.drawing+xml"/>
  <Override PartName="/xl/charts/chart21.xml" ContentType="application/vnd.openxmlformats-officedocument.drawingml.chart+xml"/>
  <Override PartName="/xl/theme/themeOverride11.xml" ContentType="application/vnd.openxmlformats-officedocument.themeOverride+xml"/>
  <Override PartName="/xl/drawings/drawing17.xml" ContentType="application/vnd.openxmlformats-officedocument.drawing+xml"/>
  <Override PartName="/xl/charts/chart22.xml" ContentType="application/vnd.openxmlformats-officedocument.drawingml.chart+xml"/>
  <Override PartName="/xl/theme/themeOverride12.xml" ContentType="application/vnd.openxmlformats-officedocument.themeOverride+xml"/>
  <Override PartName="/xl/drawings/drawing18.xml" ContentType="application/vnd.openxmlformats-officedocument.drawing+xml"/>
  <Override PartName="/xl/charts/chart23.xml" ContentType="application/vnd.openxmlformats-officedocument.drawingml.chart+xml"/>
  <Override PartName="/xl/theme/themeOverride13.xml" ContentType="application/vnd.openxmlformats-officedocument.themeOverride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Videos\Videos Youtube Excel Power\00.Previos para Videos de Youtube\Youtube Pendientes\Balance Scorecard\"/>
    </mc:Choice>
  </mc:AlternateContent>
  <xr:revisionPtr revIDLastSave="0" documentId="13_ncr:1_{A4707D5B-AD67-4885-A141-2706E924AF1F}" xr6:coauthVersionLast="47" xr6:coauthVersionMax="47" xr10:uidLastSave="{00000000-0000-0000-0000-000000000000}"/>
  <bookViews>
    <workbookView xWindow="-108" yWindow="-108" windowWidth="23256" windowHeight="12456" tabRatio="678" xr2:uid="{00000000-000D-0000-FFFF-FFFF00000000}"/>
  </bookViews>
  <sheets>
    <sheet name="Objetivos" sheetId="22" r:id="rId1"/>
    <sheet name="Reales" sheetId="21" r:id="rId2"/>
    <sheet name="Aux Datos 1" sheetId="4" state="hidden" r:id="rId3"/>
    <sheet name="Aux Datos 2" sheetId="5" state="hidden" r:id="rId4"/>
    <sheet name="Mapa" sheetId="3" r:id="rId5"/>
    <sheet name="BSC" sheetId="6" r:id="rId6"/>
    <sheet name="Financiera1" sheetId="9" r:id="rId7"/>
    <sheet name="Financiera2" sheetId="11" r:id="rId8"/>
    <sheet name="Financiera3" sheetId="12" r:id="rId9"/>
    <sheet name="Clientes1" sheetId="13" r:id="rId10"/>
    <sheet name="Clientes2" sheetId="14" r:id="rId11"/>
    <sheet name="Clientes3" sheetId="15" r:id="rId12"/>
    <sheet name="Internos1" sheetId="16" r:id="rId13"/>
    <sheet name="Internos2" sheetId="23" r:id="rId14"/>
    <sheet name="Internos3" sheetId="24" r:id="rId15"/>
    <sheet name="Internos4" sheetId="25" r:id="rId16"/>
    <sheet name="Internos5" sheetId="26" r:id="rId17"/>
    <sheet name="RRHH1" sheetId="17" r:id="rId18"/>
    <sheet name="RRHH2" sheetId="18" r:id="rId19"/>
    <sheet name="RRHH3" sheetId="19" r:id="rId20"/>
    <sheet name="Iniciativas" sheetId="20" r:id="rId21"/>
  </sheets>
  <definedNames>
    <definedName name="_xlnm.Print_Area" localSheetId="6">Financiera1!$A$1:$CL$34</definedName>
    <definedName name="Z_866E79C6_ED26_4269_9589_BDD48744743B_.wvu.Cols" localSheetId="5" hidden="1">BSC!#REF!</definedName>
    <definedName name="Z_866E79C6_ED26_4269_9589_BDD48744743B_.wvu.Cols" localSheetId="9" hidden="1">Clientes1!#REF!</definedName>
    <definedName name="Z_866E79C6_ED26_4269_9589_BDD48744743B_.wvu.Cols" localSheetId="10" hidden="1">Clientes2!#REF!</definedName>
    <definedName name="Z_866E79C6_ED26_4269_9589_BDD48744743B_.wvu.Cols" localSheetId="11" hidden="1">Clientes3!#REF!</definedName>
    <definedName name="Z_866E79C6_ED26_4269_9589_BDD48744743B_.wvu.Cols" localSheetId="6" hidden="1">Financiera1!#REF!</definedName>
    <definedName name="Z_866E79C6_ED26_4269_9589_BDD48744743B_.wvu.Cols" localSheetId="7" hidden="1">Financiera2!#REF!</definedName>
    <definedName name="Z_866E79C6_ED26_4269_9589_BDD48744743B_.wvu.Cols" localSheetId="8" hidden="1">Financiera3!#REF!</definedName>
    <definedName name="Z_866E79C6_ED26_4269_9589_BDD48744743B_.wvu.Cols" localSheetId="20" hidden="1">Iniciativas!#REF!</definedName>
    <definedName name="Z_866E79C6_ED26_4269_9589_BDD48744743B_.wvu.Cols" localSheetId="12" hidden="1">Internos1!#REF!</definedName>
    <definedName name="Z_866E79C6_ED26_4269_9589_BDD48744743B_.wvu.Cols" localSheetId="13" hidden="1">Internos2!#REF!</definedName>
    <definedName name="Z_866E79C6_ED26_4269_9589_BDD48744743B_.wvu.Cols" localSheetId="14" hidden="1">Internos3!#REF!</definedName>
    <definedName name="Z_866E79C6_ED26_4269_9589_BDD48744743B_.wvu.Cols" localSheetId="15" hidden="1">Internos4!#REF!</definedName>
    <definedName name="Z_866E79C6_ED26_4269_9589_BDD48744743B_.wvu.Cols" localSheetId="16" hidden="1">Internos5!#REF!</definedName>
    <definedName name="Z_866E79C6_ED26_4269_9589_BDD48744743B_.wvu.Cols" localSheetId="4" hidden="1">Mapa!#REF!</definedName>
    <definedName name="Z_866E79C6_ED26_4269_9589_BDD48744743B_.wvu.Cols" localSheetId="17" hidden="1">RRHH1!#REF!</definedName>
    <definedName name="Z_866E79C6_ED26_4269_9589_BDD48744743B_.wvu.Cols" localSheetId="18" hidden="1">RRHH2!#REF!</definedName>
    <definedName name="Z_866E79C6_ED26_4269_9589_BDD48744743B_.wvu.Cols" localSheetId="19" hidden="1">RRHH3!#REF!</definedName>
    <definedName name="Z_866E79C6_ED26_4269_9589_BDD48744743B_.wvu.PrintArea" localSheetId="6" hidden="1">Financiera1!$A$1:$CL$34</definedName>
    <definedName name="Z_866E79C6_ED26_4269_9589_BDD48744743B_.wvu.Rows" localSheetId="5" hidden="1">BSC!#REF!,BSC!$32:$50</definedName>
    <definedName name="Z_866E79C6_ED26_4269_9589_BDD48744743B_.wvu.Rows" localSheetId="9" hidden="1">Clientes1!#REF!,Clientes1!$35:$50</definedName>
    <definedName name="Z_866E79C6_ED26_4269_9589_BDD48744743B_.wvu.Rows" localSheetId="10" hidden="1">Clientes2!#REF!,Clientes2!$35:$50</definedName>
    <definedName name="Z_866E79C6_ED26_4269_9589_BDD48744743B_.wvu.Rows" localSheetId="11" hidden="1">Clientes3!#REF!,Clientes3!$35:$50</definedName>
    <definedName name="Z_866E79C6_ED26_4269_9589_BDD48744743B_.wvu.Rows" localSheetId="6" hidden="1">Financiera1!#REF!,Financiera1!$35:$50</definedName>
    <definedName name="Z_866E79C6_ED26_4269_9589_BDD48744743B_.wvu.Rows" localSheetId="7" hidden="1">Financiera2!#REF!,Financiera2!$35:$50</definedName>
    <definedName name="Z_866E79C6_ED26_4269_9589_BDD48744743B_.wvu.Rows" localSheetId="8" hidden="1">Financiera3!#REF!,Financiera3!$35:$50</definedName>
    <definedName name="Z_866E79C6_ED26_4269_9589_BDD48744743B_.wvu.Rows" localSheetId="20" hidden="1">Iniciativas!#REF!,Iniciativas!$34:$48</definedName>
    <definedName name="Z_866E79C6_ED26_4269_9589_BDD48744743B_.wvu.Rows" localSheetId="12" hidden="1">Internos1!#REF!,Internos1!$35:$50</definedName>
    <definedName name="Z_866E79C6_ED26_4269_9589_BDD48744743B_.wvu.Rows" localSheetId="13" hidden="1">Internos2!#REF!,Internos2!$35:$50</definedName>
    <definedName name="Z_866E79C6_ED26_4269_9589_BDD48744743B_.wvu.Rows" localSheetId="14" hidden="1">Internos3!#REF!,Internos3!$35:$50</definedName>
    <definedName name="Z_866E79C6_ED26_4269_9589_BDD48744743B_.wvu.Rows" localSheetId="15" hidden="1">Internos4!#REF!,Internos4!$35:$50</definedName>
    <definedName name="Z_866E79C6_ED26_4269_9589_BDD48744743B_.wvu.Rows" localSheetId="16" hidden="1">Internos5!#REF!,Internos5!$35:$50</definedName>
    <definedName name="Z_866E79C6_ED26_4269_9589_BDD48744743B_.wvu.Rows" localSheetId="4" hidden="1">Mapa!#REF!,Mapa!$33:$55</definedName>
    <definedName name="Z_866E79C6_ED26_4269_9589_BDD48744743B_.wvu.Rows" localSheetId="17" hidden="1">RRHH1!#REF!,RRHH1!$35:$50</definedName>
    <definedName name="Z_866E79C6_ED26_4269_9589_BDD48744743B_.wvu.Rows" localSheetId="18" hidden="1">RRHH2!#REF!</definedName>
    <definedName name="Z_866E79C6_ED26_4269_9589_BDD48744743B_.wvu.Rows" localSheetId="19" hidden="1">RRHH3!#REF!,RRHH3!$35:$50</definedName>
  </definedNames>
  <calcPr calcId="191029"/>
  <customWorkbookViews>
    <customWorkbookView name="dd" guid="{866E79C6-ED26-4269-9589-BDD48744743B}" maximized="1" showSheetTabs="0" xWindow="1" yWindow="1" windowWidth="1280" windowHeight="579" activeSheetId="3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26" i="19" l="1"/>
  <c r="V25" i="19"/>
  <c r="V24" i="19"/>
  <c r="V23" i="19"/>
  <c r="V22" i="19"/>
  <c r="V33" i="18"/>
  <c r="V32" i="18"/>
  <c r="V31" i="18"/>
  <c r="V30" i="18"/>
  <c r="V29" i="18"/>
  <c r="V28" i="18"/>
  <c r="V27" i="18"/>
  <c r="V26" i="18"/>
  <c r="V25" i="18"/>
  <c r="V24" i="18"/>
  <c r="V23" i="18"/>
  <c r="V22" i="18"/>
  <c r="V33" i="17"/>
  <c r="V32" i="17"/>
  <c r="V31" i="17"/>
  <c r="V30" i="17"/>
  <c r="V29" i="17"/>
  <c r="V28" i="17"/>
  <c r="V27" i="17"/>
  <c r="V26" i="17"/>
  <c r="V25" i="17"/>
  <c r="V24" i="17"/>
  <c r="V23" i="17"/>
  <c r="V22" i="17"/>
  <c r="V33" i="15" l="1"/>
  <c r="V32" i="15"/>
  <c r="V31" i="15"/>
  <c r="V30" i="15"/>
  <c r="V29" i="15"/>
  <c r="V28" i="15"/>
  <c r="V27" i="15"/>
  <c r="V26" i="15"/>
  <c r="V25" i="15"/>
  <c r="V24" i="15"/>
  <c r="V23" i="15"/>
  <c r="V22" i="15"/>
  <c r="V33" i="14"/>
  <c r="V32" i="14"/>
  <c r="V31" i="14"/>
  <c r="V30" i="14"/>
  <c r="V29" i="14"/>
  <c r="V28" i="14"/>
  <c r="V27" i="14"/>
  <c r="V26" i="14"/>
  <c r="V25" i="14"/>
  <c r="V24" i="14"/>
  <c r="V23" i="14"/>
  <c r="V22" i="14"/>
  <c r="V33" i="13"/>
  <c r="V32" i="13"/>
  <c r="V31" i="13"/>
  <c r="V30" i="13"/>
  <c r="V29" i="13"/>
  <c r="V28" i="13"/>
  <c r="V27" i="13"/>
  <c r="V26" i="13"/>
  <c r="V25" i="13"/>
  <c r="V24" i="13"/>
  <c r="V23" i="13"/>
  <c r="V22" i="13"/>
  <c r="AQ37" i="4"/>
  <c r="AP37" i="4"/>
  <c r="AO37" i="4"/>
  <c r="AN37" i="4"/>
  <c r="AM37" i="4"/>
  <c r="AL37" i="4"/>
  <c r="AK37" i="4"/>
  <c r="AJ37" i="4"/>
  <c r="AI37" i="4"/>
  <c r="AH37" i="4"/>
  <c r="AG37" i="4"/>
  <c r="AF37" i="4"/>
  <c r="AQ36" i="4"/>
  <c r="AQ32" i="4" s="1"/>
  <c r="AP36" i="4"/>
  <c r="AP32" i="4" s="1"/>
  <c r="AO36" i="4"/>
  <c r="AO32" i="4" s="1"/>
  <c r="AN36" i="4"/>
  <c r="AN32" i="4" s="1"/>
  <c r="AM36" i="4"/>
  <c r="AL36" i="4"/>
  <c r="AK36" i="4"/>
  <c r="AJ36" i="4"/>
  <c r="AI36" i="4"/>
  <c r="AH36" i="4"/>
  <c r="AG36" i="4"/>
  <c r="AF36" i="4"/>
  <c r="AF32" i="4" s="1"/>
  <c r="AQ35" i="4"/>
  <c r="AP35" i="4"/>
  <c r="AO35" i="4"/>
  <c r="AN35" i="4"/>
  <c r="AM35" i="4"/>
  <c r="AL35" i="4"/>
  <c r="AL32" i="4" s="1"/>
  <c r="AK35" i="4"/>
  <c r="AK32" i="4" s="1"/>
  <c r="AJ35" i="4"/>
  <c r="AJ32" i="4" s="1"/>
  <c r="AI35" i="4"/>
  <c r="AH35" i="4"/>
  <c r="AG35" i="4"/>
  <c r="AM32" i="4"/>
  <c r="AI32" i="4"/>
  <c r="AF35" i="4"/>
  <c r="AH32" i="4"/>
  <c r="AG32" i="4"/>
  <c r="AQ21" i="4"/>
  <c r="AP21" i="4"/>
  <c r="AO21" i="4"/>
  <c r="AN21" i="4"/>
  <c r="AM21" i="4"/>
  <c r="AL21" i="4"/>
  <c r="AK21" i="4"/>
  <c r="AJ21" i="4"/>
  <c r="AI21" i="4"/>
  <c r="AH21" i="4"/>
  <c r="AG21" i="4"/>
  <c r="AF21" i="4"/>
  <c r="AQ28" i="4"/>
  <c r="AP28" i="4"/>
  <c r="AO28" i="4"/>
  <c r="AN28" i="4"/>
  <c r="AM28" i="4"/>
  <c r="AL28" i="4"/>
  <c r="AK28" i="4"/>
  <c r="AJ28" i="4"/>
  <c r="AI28" i="4"/>
  <c r="AH28" i="4"/>
  <c r="AG28" i="4"/>
  <c r="AF28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Q26" i="4"/>
  <c r="AP26" i="4"/>
  <c r="AO26" i="4"/>
  <c r="AN26" i="4"/>
  <c r="AM26" i="4"/>
  <c r="AL26" i="4"/>
  <c r="AK26" i="4"/>
  <c r="AJ26" i="4"/>
  <c r="AI26" i="4"/>
  <c r="AH26" i="4"/>
  <c r="AG26" i="4"/>
  <c r="AF26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Q24" i="4"/>
  <c r="AP24" i="4"/>
  <c r="AO24" i="4"/>
  <c r="AN24" i="4"/>
  <c r="AM24" i="4"/>
  <c r="AL24" i="4"/>
  <c r="AK24" i="4"/>
  <c r="AJ24" i="4"/>
  <c r="AI24" i="4"/>
  <c r="AH24" i="4"/>
  <c r="AG24" i="4"/>
  <c r="AF24" i="4"/>
  <c r="AQ18" i="4"/>
  <c r="AP18" i="4"/>
  <c r="AO18" i="4"/>
  <c r="AN18" i="4"/>
  <c r="AM18" i="4"/>
  <c r="AL18" i="4"/>
  <c r="AK18" i="4"/>
  <c r="AJ18" i="4"/>
  <c r="AI18" i="4"/>
  <c r="AH18" i="4"/>
  <c r="AG18" i="4"/>
  <c r="AF18" i="4"/>
  <c r="AQ17" i="4"/>
  <c r="AP17" i="4"/>
  <c r="AO17" i="4"/>
  <c r="AO13" i="4" s="1"/>
  <c r="AN17" i="4"/>
  <c r="AN13" i="4" s="1"/>
  <c r="AM17" i="4"/>
  <c r="AL17" i="4"/>
  <c r="AK17" i="4"/>
  <c r="AJ17" i="4"/>
  <c r="AI17" i="4"/>
  <c r="AH17" i="4"/>
  <c r="AG17" i="4"/>
  <c r="AG13" i="4" s="1"/>
  <c r="AF17" i="4"/>
  <c r="AQ16" i="4"/>
  <c r="AQ13" i="4" s="1"/>
  <c r="AP16" i="4"/>
  <c r="AO16" i="4"/>
  <c r="AN16" i="4"/>
  <c r="AM16" i="4"/>
  <c r="AM13" i="4" s="1"/>
  <c r="AL16" i="4"/>
  <c r="AL13" i="4" s="1"/>
  <c r="AK16" i="4"/>
  <c r="AK13" i="4" s="1"/>
  <c r="AJ16" i="4"/>
  <c r="AI16" i="4"/>
  <c r="AI13" i="4" s="1"/>
  <c r="AH16" i="4"/>
  <c r="AG16" i="4"/>
  <c r="AH13" i="4"/>
  <c r="AJ13" i="4"/>
  <c r="AP13" i="4"/>
  <c r="AF16" i="4"/>
  <c r="AQ10" i="4"/>
  <c r="AP10" i="4"/>
  <c r="AO10" i="4"/>
  <c r="AN10" i="4"/>
  <c r="AM10" i="4"/>
  <c r="AL10" i="4"/>
  <c r="AK10" i="4"/>
  <c r="AJ10" i="4"/>
  <c r="AI10" i="4"/>
  <c r="AH10" i="4"/>
  <c r="AG10" i="4"/>
  <c r="AF10" i="4"/>
  <c r="AQ9" i="4"/>
  <c r="AP9" i="4"/>
  <c r="AO9" i="4"/>
  <c r="AO5" i="4" s="1"/>
  <c r="AN9" i="4"/>
  <c r="AN5" i="4" s="1"/>
  <c r="AM9" i="4"/>
  <c r="AL9" i="4"/>
  <c r="AK9" i="4"/>
  <c r="AJ9" i="4"/>
  <c r="AI9" i="4"/>
  <c r="AH9" i="4"/>
  <c r="AG9" i="4"/>
  <c r="AG5" i="4" s="1"/>
  <c r="AF9" i="4"/>
  <c r="AQ8" i="4"/>
  <c r="AP8" i="4"/>
  <c r="AO8" i="4"/>
  <c r="AN8" i="4"/>
  <c r="AM8" i="4"/>
  <c r="AL8" i="4"/>
  <c r="AK8" i="4"/>
  <c r="AJ8" i="4"/>
  <c r="AI8" i="4"/>
  <c r="AH8" i="4"/>
  <c r="AG8" i="4"/>
  <c r="AF8" i="4"/>
  <c r="AH5" i="4"/>
  <c r="AP5" i="4"/>
  <c r="D16" i="19"/>
  <c r="C16" i="19"/>
  <c r="D16" i="18"/>
  <c r="C16" i="18"/>
  <c r="D16" i="17"/>
  <c r="C16" i="17"/>
  <c r="D16" i="26"/>
  <c r="C16" i="26"/>
  <c r="D16" i="25"/>
  <c r="C16" i="25"/>
  <c r="D16" i="24"/>
  <c r="C16" i="24"/>
  <c r="D16" i="23"/>
  <c r="C16" i="23"/>
  <c r="D16" i="16"/>
  <c r="C16" i="16"/>
  <c r="D16" i="15"/>
  <c r="C16" i="15"/>
  <c r="D16" i="14"/>
  <c r="C16" i="14"/>
  <c r="D16" i="13"/>
  <c r="C16" i="13"/>
  <c r="D16" i="12"/>
  <c r="C16" i="12"/>
  <c r="D16" i="11"/>
  <c r="C16" i="11"/>
  <c r="AF13" i="4" l="1"/>
  <c r="AJ5" i="4"/>
  <c r="AI5" i="4"/>
  <c r="AL5" i="4"/>
  <c r="AQ5" i="4"/>
  <c r="AM5" i="4"/>
  <c r="AK5" i="4"/>
  <c r="AF5" i="4"/>
  <c r="D16" i="9"/>
  <c r="C16" i="9"/>
  <c r="D30" i="5" l="1"/>
  <c r="D29" i="5"/>
  <c r="D31" i="5" s="1"/>
  <c r="Y28" i="4"/>
  <c r="AA28" i="4"/>
  <c r="Z28" i="4"/>
  <c r="H3" i="5" l="1" a="1"/>
  <c r="H3" i="5" s="1"/>
  <c r="I3" i="5" s="1"/>
  <c r="B9" i="21" l="1"/>
  <c r="B15" i="21"/>
  <c r="B21" i="21"/>
  <c r="B29" i="21"/>
  <c r="L10" i="6"/>
  <c r="L20" i="6"/>
  <c r="C10" i="6"/>
  <c r="E30" i="3"/>
  <c r="E23" i="3"/>
  <c r="E17" i="3"/>
  <c r="E11" i="3"/>
  <c r="CG28" i="20"/>
  <c r="CE28" i="20"/>
  <c r="CC28" i="20"/>
  <c r="CA27" i="20"/>
  <c r="BY27" i="20"/>
  <c r="BW27" i="20"/>
  <c r="BU26" i="20"/>
  <c r="BS26" i="20"/>
  <c r="BQ26" i="20"/>
  <c r="BO25" i="20"/>
  <c r="BM25" i="20"/>
  <c r="BK25" i="20"/>
  <c r="CG9" i="20"/>
  <c r="CE9" i="20"/>
  <c r="CC9" i="20"/>
  <c r="CA9" i="20"/>
  <c r="BY9" i="20"/>
  <c r="BW9" i="20"/>
  <c r="BU9" i="20"/>
  <c r="BS9" i="20"/>
  <c r="BQ9" i="20"/>
  <c r="BO9" i="20"/>
  <c r="BM9" i="20"/>
  <c r="BK9" i="20"/>
  <c r="C28" i="20"/>
  <c r="AW25" i="3" s="1"/>
  <c r="C27" i="20"/>
  <c r="AE25" i="3" s="1"/>
  <c r="C26" i="20"/>
  <c r="BG22" i="3" s="1"/>
  <c r="C25" i="20"/>
  <c r="AP22" i="3" s="1"/>
  <c r="C14" i="26"/>
  <c r="C13" i="26"/>
  <c r="C12" i="26"/>
  <c r="C11" i="26"/>
  <c r="C10" i="26"/>
  <c r="BF4" i="26"/>
  <c r="C14" i="25"/>
  <c r="C13" i="25"/>
  <c r="C12" i="25"/>
  <c r="C11" i="25"/>
  <c r="C10" i="25"/>
  <c r="BF4" i="25"/>
  <c r="C14" i="24"/>
  <c r="C13" i="24"/>
  <c r="C12" i="24"/>
  <c r="C11" i="24"/>
  <c r="C10" i="24"/>
  <c r="BF4" i="24"/>
  <c r="E25" i="6"/>
  <c r="E27" i="6"/>
  <c r="E26" i="6"/>
  <c r="E24" i="6"/>
  <c r="C111" i="5"/>
  <c r="C105" i="5"/>
  <c r="C99" i="5"/>
  <c r="C93" i="5"/>
  <c r="C14" i="23"/>
  <c r="C13" i="23"/>
  <c r="C12" i="23"/>
  <c r="C11" i="23"/>
  <c r="C10" i="23"/>
  <c r="BF4" i="23"/>
  <c r="C14" i="16"/>
  <c r="C13" i="16"/>
  <c r="C12" i="16"/>
  <c r="C11" i="16"/>
  <c r="C87" i="5"/>
  <c r="A27" i="5"/>
  <c r="A26" i="5"/>
  <c r="A25" i="5"/>
  <c r="A24" i="5"/>
  <c r="BI28" i="4"/>
  <c r="AB28" i="4"/>
  <c r="X28" i="4"/>
  <c r="W28" i="4"/>
  <c r="V28" i="4"/>
  <c r="U28" i="4"/>
  <c r="T28" i="4"/>
  <c r="S28" i="4"/>
  <c r="R28" i="4"/>
  <c r="Q28" i="4"/>
  <c r="M28" i="4"/>
  <c r="L28" i="4"/>
  <c r="K28" i="4"/>
  <c r="J28" i="4"/>
  <c r="I28" i="4"/>
  <c r="H28" i="4"/>
  <c r="G28" i="4"/>
  <c r="F28" i="4"/>
  <c r="E28" i="4"/>
  <c r="D28" i="4"/>
  <c r="C28" i="4"/>
  <c r="B28" i="4"/>
  <c r="A28" i="4"/>
  <c r="P28" i="4" s="1"/>
  <c r="BI27" i="4"/>
  <c r="AB27" i="4"/>
  <c r="AA27" i="4"/>
  <c r="Z27" i="4"/>
  <c r="Y27" i="4"/>
  <c r="X27" i="4"/>
  <c r="W27" i="4"/>
  <c r="V27" i="4"/>
  <c r="U27" i="4"/>
  <c r="T27" i="4"/>
  <c r="S27" i="4"/>
  <c r="R27" i="4"/>
  <c r="Q27" i="4"/>
  <c r="M27" i="4"/>
  <c r="L27" i="4"/>
  <c r="K27" i="4"/>
  <c r="J27" i="4"/>
  <c r="I27" i="4"/>
  <c r="H27" i="4"/>
  <c r="G27" i="4"/>
  <c r="F27" i="4"/>
  <c r="E27" i="4"/>
  <c r="D27" i="4"/>
  <c r="C27" i="4"/>
  <c r="B27" i="4"/>
  <c r="A27" i="4"/>
  <c r="P27" i="4" s="1"/>
  <c r="BI26" i="4"/>
  <c r="AB26" i="4"/>
  <c r="AA26" i="4"/>
  <c r="Z26" i="4"/>
  <c r="Y26" i="4"/>
  <c r="X26" i="4"/>
  <c r="W26" i="4"/>
  <c r="V26" i="4"/>
  <c r="U26" i="4"/>
  <c r="T26" i="4"/>
  <c r="S26" i="4"/>
  <c r="R26" i="4"/>
  <c r="Q26" i="4"/>
  <c r="M26" i="4"/>
  <c r="L26" i="4"/>
  <c r="K26" i="4"/>
  <c r="J26" i="4"/>
  <c r="I26" i="4"/>
  <c r="H26" i="4"/>
  <c r="G26" i="4"/>
  <c r="F26" i="4"/>
  <c r="E26" i="4"/>
  <c r="D26" i="4"/>
  <c r="C26" i="4"/>
  <c r="B26" i="4"/>
  <c r="A26" i="4"/>
  <c r="P26" i="4" s="1"/>
  <c r="BI25" i="4"/>
  <c r="AB25" i="4"/>
  <c r="AA25" i="4"/>
  <c r="Z25" i="4"/>
  <c r="Y25" i="4"/>
  <c r="X25" i="4"/>
  <c r="W25" i="4"/>
  <c r="V25" i="4"/>
  <c r="U25" i="4"/>
  <c r="T25" i="4"/>
  <c r="S25" i="4"/>
  <c r="R25" i="4"/>
  <c r="Q25" i="4"/>
  <c r="M25" i="4"/>
  <c r="L25" i="4"/>
  <c r="K25" i="4"/>
  <c r="J25" i="4"/>
  <c r="I25" i="4"/>
  <c r="H25" i="4"/>
  <c r="G25" i="4"/>
  <c r="F25" i="4"/>
  <c r="E25" i="4"/>
  <c r="D25" i="4"/>
  <c r="C25" i="4"/>
  <c r="B25" i="4"/>
  <c r="A25" i="4"/>
  <c r="P25" i="4" s="1"/>
  <c r="AE25" i="4" s="1"/>
  <c r="AT25" i="4" s="1"/>
  <c r="D27" i="21"/>
  <c r="C27" i="21"/>
  <c r="B27" i="21"/>
  <c r="D26" i="21"/>
  <c r="C26" i="21"/>
  <c r="B26" i="21"/>
  <c r="D25" i="21"/>
  <c r="C25" i="21"/>
  <c r="B25" i="21"/>
  <c r="D24" i="21"/>
  <c r="C24" i="21"/>
  <c r="B24" i="21"/>
  <c r="C32" i="21"/>
  <c r="C33" i="21"/>
  <c r="C31" i="21"/>
  <c r="C23" i="21"/>
  <c r="C19" i="21"/>
  <c r="C18" i="21"/>
  <c r="C17" i="21"/>
  <c r="C13" i="21"/>
  <c r="C12" i="21"/>
  <c r="C11" i="21"/>
  <c r="J5" i="22"/>
  <c r="D31" i="21"/>
  <c r="Q10" i="4"/>
  <c r="M24" i="4"/>
  <c r="D24" i="4"/>
  <c r="I17" i="4"/>
  <c r="M16" i="4"/>
  <c r="F10" i="4"/>
  <c r="BF4" i="20"/>
  <c r="BF4" i="16"/>
  <c r="BF4" i="15"/>
  <c r="BF4" i="14"/>
  <c r="BF4" i="13"/>
  <c r="BF4" i="12"/>
  <c r="BF4" i="9"/>
  <c r="BH4" i="3"/>
  <c r="CY31" i="20"/>
  <c r="CW31" i="20"/>
  <c r="CU31" i="20"/>
  <c r="CS30" i="20"/>
  <c r="CQ30" i="20"/>
  <c r="CO30" i="20"/>
  <c r="CM29" i="20"/>
  <c r="CK29" i="20"/>
  <c r="CI29" i="20"/>
  <c r="BI24" i="20"/>
  <c r="BG24" i="20"/>
  <c r="BE24" i="20"/>
  <c r="BC23" i="20"/>
  <c r="BA23" i="20"/>
  <c r="AY23" i="20"/>
  <c r="AW22" i="20"/>
  <c r="AU22" i="20"/>
  <c r="AS22" i="20"/>
  <c r="AQ21" i="20"/>
  <c r="AO21" i="20"/>
  <c r="AM21" i="20"/>
  <c r="AK20" i="20"/>
  <c r="AI20" i="20"/>
  <c r="AG20" i="20"/>
  <c r="AE19" i="20"/>
  <c r="AC19" i="20"/>
  <c r="AA19" i="20"/>
  <c r="Y18" i="20"/>
  <c r="W18" i="20"/>
  <c r="BI9" i="20"/>
  <c r="CY9" i="20"/>
  <c r="CW9" i="20"/>
  <c r="CU9" i="20"/>
  <c r="CS9" i="20"/>
  <c r="CQ9" i="20"/>
  <c r="CO9" i="20"/>
  <c r="CM9" i="20"/>
  <c r="CK9" i="20"/>
  <c r="CI9" i="20"/>
  <c r="BG9" i="20"/>
  <c r="BE9" i="20"/>
  <c r="BC9" i="20"/>
  <c r="BA9" i="20"/>
  <c r="AY9" i="20"/>
  <c r="AW9" i="20"/>
  <c r="AU9" i="20"/>
  <c r="AS9" i="20"/>
  <c r="AQ9" i="20"/>
  <c r="AO9" i="20"/>
  <c r="AM9" i="20"/>
  <c r="AK9" i="20"/>
  <c r="AI9" i="20"/>
  <c r="AG9" i="20"/>
  <c r="U18" i="20"/>
  <c r="AE9" i="20"/>
  <c r="AC9" i="20"/>
  <c r="AA9" i="20"/>
  <c r="Y9" i="20"/>
  <c r="W9" i="20"/>
  <c r="U9" i="20"/>
  <c r="C63" i="5"/>
  <c r="C134" i="5"/>
  <c r="C125" i="5"/>
  <c r="C118" i="5"/>
  <c r="A35" i="5"/>
  <c r="A34" i="5"/>
  <c r="A33" i="5"/>
  <c r="A23" i="5"/>
  <c r="BI37" i="4"/>
  <c r="BI36" i="4"/>
  <c r="BI35" i="4"/>
  <c r="BI24" i="4"/>
  <c r="A37" i="4"/>
  <c r="P37" i="4" s="1"/>
  <c r="AE37" i="4" s="1"/>
  <c r="AT37" i="4" s="1"/>
  <c r="A36" i="4"/>
  <c r="P36" i="4" s="1"/>
  <c r="AE36" i="4" s="1"/>
  <c r="AT36" i="4" s="1"/>
  <c r="A35" i="4"/>
  <c r="P35" i="4" s="1"/>
  <c r="AE35" i="4" s="1"/>
  <c r="AT35" i="4" s="1"/>
  <c r="C12" i="17"/>
  <c r="C12" i="18" s="1"/>
  <c r="C12" i="19" s="1"/>
  <c r="C11" i="17"/>
  <c r="C11" i="18" s="1"/>
  <c r="C11" i="19" s="1"/>
  <c r="C10" i="17"/>
  <c r="C10" i="18" s="1"/>
  <c r="C10" i="19" s="1"/>
  <c r="A24" i="4"/>
  <c r="P24" i="4" s="1"/>
  <c r="C10" i="16"/>
  <c r="C78" i="5"/>
  <c r="C71" i="5"/>
  <c r="C12" i="13"/>
  <c r="C12" i="14" s="1"/>
  <c r="C12" i="15" s="1"/>
  <c r="C11" i="13"/>
  <c r="C11" i="14" s="1"/>
  <c r="C11" i="15" s="1"/>
  <c r="C10" i="13"/>
  <c r="C10" i="14" s="1"/>
  <c r="C10" i="15" s="1"/>
  <c r="BI18" i="4"/>
  <c r="A17" i="5" s="1"/>
  <c r="BI17" i="4"/>
  <c r="BI16" i="4"/>
  <c r="A18" i="4"/>
  <c r="P18" i="4" s="1"/>
  <c r="AE18" i="4" s="1"/>
  <c r="AT18" i="4" s="1"/>
  <c r="A17" i="4"/>
  <c r="P17" i="4" s="1"/>
  <c r="AE17" i="4" s="1"/>
  <c r="AT17" i="4" s="1"/>
  <c r="A16" i="4"/>
  <c r="A10" i="4"/>
  <c r="C55" i="5" s="1"/>
  <c r="A9" i="4"/>
  <c r="C48" i="5" s="1"/>
  <c r="B11" i="21"/>
  <c r="BI8" i="4" s="1"/>
  <c r="C31" i="20"/>
  <c r="V30" i="3" s="1"/>
  <c r="C30" i="20"/>
  <c r="AM29" i="3" s="1"/>
  <c r="C29" i="20"/>
  <c r="BH29" i="3" s="1"/>
  <c r="C24" i="20"/>
  <c r="W22" i="3" s="1"/>
  <c r="C23" i="20"/>
  <c r="AT18" i="3" s="1"/>
  <c r="C22" i="20"/>
  <c r="AE18" i="3" s="1"/>
  <c r="C21" i="20"/>
  <c r="AJ15" i="3" s="1"/>
  <c r="C20" i="20"/>
  <c r="AT12" i="3" s="1"/>
  <c r="C19" i="20"/>
  <c r="AE12" i="3" s="1"/>
  <c r="C18" i="20"/>
  <c r="AL9" i="3" s="1"/>
  <c r="M37" i="4"/>
  <c r="L37" i="4"/>
  <c r="K37" i="4"/>
  <c r="M36" i="4"/>
  <c r="L36" i="4"/>
  <c r="K36" i="4"/>
  <c r="N27" i="6"/>
  <c r="N25" i="6"/>
  <c r="N23" i="6"/>
  <c r="N26" i="6"/>
  <c r="N24" i="6"/>
  <c r="N22" i="6"/>
  <c r="E23" i="6"/>
  <c r="E22" i="6"/>
  <c r="N17" i="6"/>
  <c r="N15" i="6"/>
  <c r="N13" i="6"/>
  <c r="N16" i="6"/>
  <c r="N14" i="6"/>
  <c r="N12" i="6"/>
  <c r="E17" i="6"/>
  <c r="E16" i="6"/>
  <c r="E15" i="6"/>
  <c r="E14" i="6"/>
  <c r="E13" i="6"/>
  <c r="E12" i="6"/>
  <c r="D33" i="21"/>
  <c r="D32" i="21"/>
  <c r="D23" i="21"/>
  <c r="D19" i="21"/>
  <c r="D18" i="21"/>
  <c r="D17" i="21"/>
  <c r="D13" i="21"/>
  <c r="D12" i="21"/>
  <c r="D11" i="21"/>
  <c r="A8" i="4" s="1"/>
  <c r="C41" i="5" s="1"/>
  <c r="B33" i="21"/>
  <c r="B32" i="21"/>
  <c r="B31" i="21"/>
  <c r="B23" i="21"/>
  <c r="B19" i="21"/>
  <c r="B18" i="21"/>
  <c r="B17" i="21"/>
  <c r="B13" i="21"/>
  <c r="BI10" i="4" s="1"/>
  <c r="A9" i="5" s="1"/>
  <c r="B12" i="21"/>
  <c r="BI9" i="4" s="1"/>
  <c r="J37" i="4"/>
  <c r="I37" i="4"/>
  <c r="H37" i="4"/>
  <c r="G37" i="4"/>
  <c r="F37" i="4"/>
  <c r="E37" i="4"/>
  <c r="D37" i="4"/>
  <c r="C37" i="4"/>
  <c r="B37" i="4"/>
  <c r="J36" i="4"/>
  <c r="I36" i="4"/>
  <c r="H36" i="4"/>
  <c r="G36" i="4"/>
  <c r="F36" i="4"/>
  <c r="E36" i="4"/>
  <c r="D36" i="4"/>
  <c r="C36" i="4"/>
  <c r="B36" i="4"/>
  <c r="D35" i="4"/>
  <c r="C35" i="4"/>
  <c r="B35" i="4"/>
  <c r="L24" i="4"/>
  <c r="K24" i="4"/>
  <c r="J24" i="4"/>
  <c r="I24" i="4"/>
  <c r="H24" i="4"/>
  <c r="G24" i="4"/>
  <c r="F24" i="4"/>
  <c r="E24" i="4"/>
  <c r="C24" i="4"/>
  <c r="B24" i="4"/>
  <c r="C18" i="4"/>
  <c r="B18" i="4"/>
  <c r="M17" i="4"/>
  <c r="L17" i="4"/>
  <c r="K17" i="4"/>
  <c r="J17" i="4"/>
  <c r="H17" i="4"/>
  <c r="G17" i="4"/>
  <c r="F17" i="4"/>
  <c r="E17" i="4"/>
  <c r="D17" i="4"/>
  <c r="C17" i="4"/>
  <c r="B17" i="4"/>
  <c r="L16" i="4"/>
  <c r="K16" i="4"/>
  <c r="J16" i="4"/>
  <c r="I16" i="4"/>
  <c r="H16" i="4"/>
  <c r="G16" i="4"/>
  <c r="F16" i="4"/>
  <c r="E16" i="4"/>
  <c r="D16" i="4"/>
  <c r="C16" i="4"/>
  <c r="B16" i="4"/>
  <c r="M10" i="4"/>
  <c r="L10" i="4"/>
  <c r="K10" i="4"/>
  <c r="J10" i="4"/>
  <c r="I10" i="4"/>
  <c r="H10" i="4"/>
  <c r="G10" i="4"/>
  <c r="E10" i="4"/>
  <c r="D10" i="4"/>
  <c r="C10" i="4"/>
  <c r="B10" i="4"/>
  <c r="M9" i="4"/>
  <c r="L9" i="4"/>
  <c r="K9" i="4"/>
  <c r="J9" i="4"/>
  <c r="I9" i="4"/>
  <c r="H9" i="4"/>
  <c r="G9" i="4"/>
  <c r="F9" i="4"/>
  <c r="E9" i="4"/>
  <c r="D9" i="4"/>
  <c r="C9" i="4"/>
  <c r="B9" i="4"/>
  <c r="M8" i="4"/>
  <c r="L8" i="4"/>
  <c r="K8" i="4"/>
  <c r="J8" i="4"/>
  <c r="I8" i="4"/>
  <c r="H8" i="4"/>
  <c r="G8" i="4"/>
  <c r="F8" i="4"/>
  <c r="E8" i="4"/>
  <c r="Q8" i="4"/>
  <c r="R8" i="4"/>
  <c r="S8" i="4"/>
  <c r="T8" i="4"/>
  <c r="U8" i="4"/>
  <c r="V8" i="4"/>
  <c r="W8" i="4"/>
  <c r="X8" i="4"/>
  <c r="AG29" i="9" s="1"/>
  <c r="Y8" i="4"/>
  <c r="AG30" i="9" s="1"/>
  <c r="Q36" i="4"/>
  <c r="R36" i="4"/>
  <c r="S36" i="4"/>
  <c r="T36" i="4"/>
  <c r="U36" i="4"/>
  <c r="V36" i="4"/>
  <c r="W36" i="4"/>
  <c r="X36" i="4"/>
  <c r="Y36" i="4"/>
  <c r="Z36" i="4"/>
  <c r="AA36" i="4"/>
  <c r="AB36" i="4"/>
  <c r="Q37" i="4"/>
  <c r="R37" i="4"/>
  <c r="S37" i="4"/>
  <c r="T37" i="4"/>
  <c r="U37" i="4"/>
  <c r="V37" i="4"/>
  <c r="W37" i="4"/>
  <c r="X37" i="4"/>
  <c r="Y37" i="4"/>
  <c r="Z37" i="4"/>
  <c r="AA37" i="4"/>
  <c r="AB37" i="4"/>
  <c r="AB35" i="4"/>
  <c r="AA35" i="4"/>
  <c r="Z35" i="4"/>
  <c r="Y35" i="4"/>
  <c r="X35" i="4"/>
  <c r="W35" i="4"/>
  <c r="V35" i="4"/>
  <c r="U35" i="4"/>
  <c r="T35" i="4"/>
  <c r="S35" i="4"/>
  <c r="R35" i="4"/>
  <c r="Q35" i="4"/>
  <c r="AB24" i="4"/>
  <c r="AA24" i="4"/>
  <c r="Z24" i="4"/>
  <c r="Y24" i="4"/>
  <c r="X24" i="4"/>
  <c r="W24" i="4"/>
  <c r="V24" i="4"/>
  <c r="U24" i="4"/>
  <c r="T24" i="4"/>
  <c r="S24" i="4"/>
  <c r="R24" i="4"/>
  <c r="Q24" i="4"/>
  <c r="Q17" i="4"/>
  <c r="R17" i="4"/>
  <c r="S17" i="4"/>
  <c r="T17" i="4"/>
  <c r="U17" i="4"/>
  <c r="V17" i="4"/>
  <c r="W17" i="4"/>
  <c r="X17" i="4"/>
  <c r="Y17" i="4"/>
  <c r="Z17" i="4"/>
  <c r="AA17" i="4"/>
  <c r="AB17" i="4"/>
  <c r="Q18" i="4"/>
  <c r="AY22" i="15" s="1"/>
  <c r="R18" i="4"/>
  <c r="S18" i="4"/>
  <c r="T18" i="4"/>
  <c r="U18" i="4"/>
  <c r="V18" i="4"/>
  <c r="W18" i="4"/>
  <c r="X18" i="4"/>
  <c r="Y18" i="4"/>
  <c r="Z18" i="4"/>
  <c r="AA18" i="4"/>
  <c r="AB18" i="4"/>
  <c r="AB16" i="4"/>
  <c r="AA16" i="4"/>
  <c r="Z16" i="4"/>
  <c r="Y16" i="4"/>
  <c r="X16" i="4"/>
  <c r="W16" i="4"/>
  <c r="V16" i="4"/>
  <c r="U16" i="4"/>
  <c r="T16" i="4"/>
  <c r="S16" i="4"/>
  <c r="R16" i="4"/>
  <c r="Q16" i="4"/>
  <c r="Q9" i="4"/>
  <c r="R9" i="4"/>
  <c r="S9" i="4"/>
  <c r="T9" i="4"/>
  <c r="U9" i="4"/>
  <c r="V9" i="4"/>
  <c r="W9" i="4"/>
  <c r="X9" i="4"/>
  <c r="AG29" i="11" s="1"/>
  <c r="Y9" i="4"/>
  <c r="AG30" i="11" s="1"/>
  <c r="Z9" i="4"/>
  <c r="AG31" i="11" s="1"/>
  <c r="AA9" i="4"/>
  <c r="AB9" i="4"/>
  <c r="R10" i="4"/>
  <c r="S10" i="4"/>
  <c r="T10" i="4"/>
  <c r="U10" i="4"/>
  <c r="V10" i="4"/>
  <c r="W10" i="4"/>
  <c r="X10" i="4"/>
  <c r="AG29" i="12" s="1"/>
  <c r="Y10" i="4"/>
  <c r="Z10" i="4"/>
  <c r="AG31" i="12" s="1"/>
  <c r="AA10" i="4"/>
  <c r="AG32" i="12" s="1"/>
  <c r="AB10" i="4"/>
  <c r="AG33" i="12" s="1"/>
  <c r="AB8" i="4"/>
  <c r="AG33" i="9" s="1"/>
  <c r="AA8" i="4"/>
  <c r="AG32" i="9" s="1"/>
  <c r="Z8" i="4"/>
  <c r="AG31" i="9" s="1"/>
  <c r="E35" i="4"/>
  <c r="D18" i="4"/>
  <c r="F35" i="4"/>
  <c r="E18" i="4"/>
  <c r="E4" i="5"/>
  <c r="E5" i="5"/>
  <c r="E6" i="5"/>
  <c r="E7" i="5"/>
  <c r="E8" i="5"/>
  <c r="E9" i="5"/>
  <c r="E10" i="5"/>
  <c r="E11" i="5"/>
  <c r="E12" i="5"/>
  <c r="E13" i="5"/>
  <c r="E14" i="5"/>
  <c r="E3" i="5"/>
  <c r="G35" i="4"/>
  <c r="F18" i="4"/>
  <c r="H35" i="4"/>
  <c r="BA35" i="4" s="1"/>
  <c r="BP35" i="4" s="1"/>
  <c r="G18" i="4"/>
  <c r="I35" i="4"/>
  <c r="H18" i="4"/>
  <c r="J35" i="4"/>
  <c r="I18" i="4"/>
  <c r="K35" i="4"/>
  <c r="J18" i="4"/>
  <c r="M35" i="4"/>
  <c r="L35" i="4"/>
  <c r="K18" i="4"/>
  <c r="M18" i="4"/>
  <c r="L18" i="4"/>
  <c r="C8" i="4"/>
  <c r="D8" i="4"/>
  <c r="B8" i="4"/>
  <c r="BF26" i="4" l="1"/>
  <c r="BU26" i="4" s="1"/>
  <c r="BB28" i="4"/>
  <c r="BQ28" i="4" s="1"/>
  <c r="AY22" i="25"/>
  <c r="BC27" i="4"/>
  <c r="BR27" i="4" s="1"/>
  <c r="AY28" i="15"/>
  <c r="AY32" i="16"/>
  <c r="AY24" i="24"/>
  <c r="AY24" i="15"/>
  <c r="BA36" i="4"/>
  <c r="BP36" i="4" s="1"/>
  <c r="AY28" i="23"/>
  <c r="AY26" i="4"/>
  <c r="BN26" i="4" s="1"/>
  <c r="AW27" i="4"/>
  <c r="BL27" i="4" s="1"/>
  <c r="BE27" i="4"/>
  <c r="BT27" i="4" s="1"/>
  <c r="AY22" i="26"/>
  <c r="BC28" i="4"/>
  <c r="BR28" i="4" s="1"/>
  <c r="BB8" i="4"/>
  <c r="BQ8" i="4" s="1"/>
  <c r="AU8" i="4"/>
  <c r="BJ8" i="4" s="1"/>
  <c r="AY29" i="15"/>
  <c r="AW16" i="4"/>
  <c r="BL16" i="4" s="1"/>
  <c r="AY33" i="16"/>
  <c r="AX18" i="4"/>
  <c r="BM18" i="4" s="1"/>
  <c r="AU10" i="4"/>
  <c r="BJ10" i="4" s="1"/>
  <c r="AY35" i="4"/>
  <c r="BN35" i="4" s="1"/>
  <c r="BE10" i="4"/>
  <c r="BT10" i="4" s="1"/>
  <c r="BC24" i="4"/>
  <c r="BR24" i="4" s="1"/>
  <c r="AZ18" i="4"/>
  <c r="BO18" i="4" s="1"/>
  <c r="BB9" i="4"/>
  <c r="BQ9" i="4" s="1"/>
  <c r="AZ28" i="4"/>
  <c r="BO28" i="4" s="1"/>
  <c r="AY28" i="13"/>
  <c r="AX17" i="4"/>
  <c r="BM17" i="4" s="1"/>
  <c r="AV37" i="4"/>
  <c r="BK37" i="4" s="1"/>
  <c r="AY31" i="16"/>
  <c r="AX8" i="4"/>
  <c r="BM8" i="4" s="1"/>
  <c r="AX36" i="4"/>
  <c r="BM36" i="4" s="1"/>
  <c r="AY22" i="16"/>
  <c r="BF9" i="4"/>
  <c r="BU9" i="4" s="1"/>
  <c r="AY24" i="11"/>
  <c r="BE18" i="4"/>
  <c r="BT18" i="4" s="1"/>
  <c r="BB25" i="4"/>
  <c r="BQ25" i="4" s="1"/>
  <c r="AY25" i="23"/>
  <c r="AY23" i="24"/>
  <c r="AY31" i="24"/>
  <c r="AY25" i="25"/>
  <c r="AY33" i="25"/>
  <c r="AV28" i="4"/>
  <c r="BK28" i="4" s="1"/>
  <c r="AY31" i="26"/>
  <c r="AY22" i="17"/>
  <c r="AY22" i="23"/>
  <c r="BD18" i="4"/>
  <c r="BS18" i="4" s="1"/>
  <c r="AY32" i="13"/>
  <c r="AY28" i="9"/>
  <c r="AY8" i="4"/>
  <c r="BN8" i="4" s="1"/>
  <c r="BA17" i="4"/>
  <c r="BP17" i="4" s="1"/>
  <c r="O45" i="5"/>
  <c r="AW25" i="4"/>
  <c r="BL25" i="4" s="1"/>
  <c r="AX26" i="4"/>
  <c r="BM26" i="4" s="1"/>
  <c r="AY25" i="24"/>
  <c r="AX35" i="4"/>
  <c r="BM35" i="4" s="1"/>
  <c r="AY27" i="18"/>
  <c r="BE37" i="4"/>
  <c r="BT37" i="4" s="1"/>
  <c r="N121" i="5"/>
  <c r="AP32" i="17" s="1"/>
  <c r="AY33" i="19"/>
  <c r="V33" i="19" s="1"/>
  <c r="T33" i="19" s="1"/>
  <c r="E128" i="5"/>
  <c r="AP23" i="18" s="1"/>
  <c r="AY27" i="12"/>
  <c r="BC8" i="4"/>
  <c r="BR8" i="4" s="1"/>
  <c r="AY16" i="4"/>
  <c r="BN16" i="4" s="1"/>
  <c r="AW35" i="4"/>
  <c r="BL35" i="4" s="1"/>
  <c r="AY29" i="18"/>
  <c r="AU26" i="4"/>
  <c r="BJ26" i="4" s="1"/>
  <c r="BB26" i="4"/>
  <c r="BQ26" i="4" s="1"/>
  <c r="C12" i="11"/>
  <c r="BD8" i="4"/>
  <c r="BS8" i="4" s="1"/>
  <c r="AY28" i="16"/>
  <c r="AY29" i="19"/>
  <c r="V29" i="19" s="1"/>
  <c r="T29" i="19" s="1"/>
  <c r="BC26" i="4"/>
  <c r="BR26" i="4" s="1"/>
  <c r="C12" i="9"/>
  <c r="AY23" i="13"/>
  <c r="AY31" i="13"/>
  <c r="AY26" i="23"/>
  <c r="AY28" i="25"/>
  <c r="AE28" i="4"/>
  <c r="AT28" i="4" s="1"/>
  <c r="BF35" i="4"/>
  <c r="BU35" i="4" s="1"/>
  <c r="C12" i="12"/>
  <c r="AY23" i="17"/>
  <c r="AY33" i="12"/>
  <c r="BB16" i="4"/>
  <c r="BQ16" i="4" s="1"/>
  <c r="BE36" i="4"/>
  <c r="BT36" i="4" s="1"/>
  <c r="BD37" i="4"/>
  <c r="BS37" i="4" s="1"/>
  <c r="AU16" i="4"/>
  <c r="BJ16" i="4" s="1"/>
  <c r="N51" i="5"/>
  <c r="AP32" i="11" s="1"/>
  <c r="I52" i="5"/>
  <c r="AG27" i="11" s="1"/>
  <c r="I51" i="5"/>
  <c r="AP27" i="11" s="1"/>
  <c r="E52" i="5"/>
  <c r="AG23" i="11" s="1"/>
  <c r="K51" i="5"/>
  <c r="AP29" i="11" s="1"/>
  <c r="G51" i="5"/>
  <c r="AP25" i="11" s="1"/>
  <c r="O51" i="5"/>
  <c r="AP33" i="11" s="1"/>
  <c r="J52" i="5"/>
  <c r="AG28" i="11" s="1"/>
  <c r="M51" i="5"/>
  <c r="AP31" i="11" s="1"/>
  <c r="L58" i="5"/>
  <c r="AP30" i="12" s="1"/>
  <c r="K58" i="5"/>
  <c r="AP29" i="12" s="1"/>
  <c r="P9" i="4"/>
  <c r="BC17" i="4"/>
  <c r="BR17" i="4" s="1"/>
  <c r="BD35" i="4"/>
  <c r="BS35" i="4" s="1"/>
  <c r="M75" i="5"/>
  <c r="AG31" i="14" s="1"/>
  <c r="P10" i="4"/>
  <c r="N66" i="5"/>
  <c r="AP32" i="13" s="1"/>
  <c r="E51" i="5"/>
  <c r="AP23" i="11" s="1"/>
  <c r="D121" i="5"/>
  <c r="AP22" i="17" s="1"/>
  <c r="AE26" i="4"/>
  <c r="AT26" i="4" s="1"/>
  <c r="M91" i="5"/>
  <c r="AG31" i="16" s="1"/>
  <c r="N58" i="5"/>
  <c r="AP32" i="12" s="1"/>
  <c r="I59" i="5"/>
  <c r="AG27" i="12" s="1"/>
  <c r="AW24" i="4"/>
  <c r="BL24" i="4" s="1"/>
  <c r="D66" i="5"/>
  <c r="AP22" i="13" s="1"/>
  <c r="G44" i="5"/>
  <c r="AP25" i="9" s="1"/>
  <c r="D75" i="5"/>
  <c r="AG22" i="14" s="1"/>
  <c r="AY9" i="4"/>
  <c r="BN9" i="4" s="1"/>
  <c r="A16" i="5"/>
  <c r="K52" i="5"/>
  <c r="E59" i="5"/>
  <c r="AG23" i="12" s="1"/>
  <c r="N81" i="5"/>
  <c r="AP32" i="15" s="1"/>
  <c r="AY27" i="17"/>
  <c r="L102" i="5"/>
  <c r="AP30" i="24" s="1"/>
  <c r="AU17" i="4"/>
  <c r="BJ17" i="4" s="1"/>
  <c r="AY10" i="4"/>
  <c r="BN10" i="4" s="1"/>
  <c r="AU18" i="4"/>
  <c r="BJ18" i="4" s="1"/>
  <c r="AY32" i="9"/>
  <c r="AY28" i="17"/>
  <c r="G59" i="5"/>
  <c r="AG25" i="12" s="1"/>
  <c r="M59" i="5"/>
  <c r="O58" i="5"/>
  <c r="AP33" i="12" s="1"/>
  <c r="AY33" i="24"/>
  <c r="I81" i="5"/>
  <c r="AP27" i="15" s="1"/>
  <c r="G58" i="5"/>
  <c r="AP25" i="12" s="1"/>
  <c r="H59" i="5"/>
  <c r="AG26" i="12" s="1"/>
  <c r="I58" i="5"/>
  <c r="AP27" i="12" s="1"/>
  <c r="M52" i="5"/>
  <c r="O52" i="5"/>
  <c r="AG33" i="11"/>
  <c r="AY23" i="11"/>
  <c r="AZ17" i="4"/>
  <c r="BO17" i="4" s="1"/>
  <c r="BF36" i="4"/>
  <c r="BU36" i="4" s="1"/>
  <c r="E81" i="5"/>
  <c r="AP23" i="15" s="1"/>
  <c r="K81" i="5"/>
  <c r="AP29" i="15" s="1"/>
  <c r="AY32" i="24"/>
  <c r="BE35" i="4"/>
  <c r="BT35" i="4" s="1"/>
  <c r="G52" i="5"/>
  <c r="AG25" i="11" s="1"/>
  <c r="AY28" i="24"/>
  <c r="AY28" i="4"/>
  <c r="BN28" i="4" s="1"/>
  <c r="L121" i="5"/>
  <c r="AP30" i="17" s="1"/>
  <c r="A7" i="5"/>
  <c r="C10" i="9"/>
  <c r="G91" i="5"/>
  <c r="AG25" i="16" s="1"/>
  <c r="H122" i="5"/>
  <c r="AG26" i="17" s="1"/>
  <c r="C10" i="11"/>
  <c r="C10" i="12"/>
  <c r="AY30" i="18"/>
  <c r="L114" i="5"/>
  <c r="AP30" i="26" s="1"/>
  <c r="I97" i="5"/>
  <c r="AG27" i="23" s="1"/>
  <c r="F109" i="5"/>
  <c r="AG24" i="25" s="1"/>
  <c r="D96" i="5"/>
  <c r="AP22" i="23" s="1"/>
  <c r="P8" i="4"/>
  <c r="K128" i="5"/>
  <c r="AP29" i="18" s="1"/>
  <c r="D122" i="5"/>
  <c r="AG22" i="17" s="1"/>
  <c r="M58" i="5"/>
  <c r="AP31" i="12" s="1"/>
  <c r="H58" i="5"/>
  <c r="AP26" i="12" s="1"/>
  <c r="D59" i="5"/>
  <c r="AG22" i="12" s="1"/>
  <c r="J137" i="5"/>
  <c r="AP28" i="19" s="1"/>
  <c r="L90" i="5"/>
  <c r="AP30" i="16" s="1"/>
  <c r="F81" i="5"/>
  <c r="AP24" i="15" s="1"/>
  <c r="F137" i="5"/>
  <c r="AP24" i="19" s="1"/>
  <c r="D58" i="5"/>
  <c r="AP22" i="12" s="1"/>
  <c r="D137" i="5"/>
  <c r="AP22" i="19" s="1"/>
  <c r="I109" i="5"/>
  <c r="AG27" i="25" s="1"/>
  <c r="D97" i="5"/>
  <c r="AG22" i="23" s="1"/>
  <c r="M82" i="5"/>
  <c r="AG31" i="15" s="1"/>
  <c r="M129" i="5"/>
  <c r="AG31" i="18" s="1"/>
  <c r="G128" i="5"/>
  <c r="AP25" i="18" s="1"/>
  <c r="K59" i="5"/>
  <c r="J58" i="5"/>
  <c r="AP28" i="12" s="1"/>
  <c r="J59" i="5"/>
  <c r="AG28" i="12" s="1"/>
  <c r="H51" i="5"/>
  <c r="AP26" i="11" s="1"/>
  <c r="N138" i="5"/>
  <c r="AG32" i="19" s="1"/>
  <c r="F58" i="5"/>
  <c r="AP24" i="12" s="1"/>
  <c r="F90" i="5"/>
  <c r="AP24" i="16" s="1"/>
  <c r="E58" i="5"/>
  <c r="AP23" i="12" s="1"/>
  <c r="D109" i="5"/>
  <c r="AG22" i="25" s="1"/>
  <c r="N115" i="5"/>
  <c r="AG32" i="26" s="1"/>
  <c r="D82" i="5"/>
  <c r="AG22" i="15" s="1"/>
  <c r="I129" i="5"/>
  <c r="AG27" i="18" s="1"/>
  <c r="L122" i="5"/>
  <c r="AG30" i="17" s="1"/>
  <c r="O59" i="5"/>
  <c r="F59" i="5"/>
  <c r="AG24" i="12" s="1"/>
  <c r="F52" i="5"/>
  <c r="AG24" i="11" s="1"/>
  <c r="M137" i="5"/>
  <c r="AP31" i="19" s="1"/>
  <c r="N91" i="5"/>
  <c r="AG32" i="16" s="1"/>
  <c r="F51" i="5"/>
  <c r="AP24" i="11" s="1"/>
  <c r="D51" i="5"/>
  <c r="AP22" i="11" s="1"/>
  <c r="E137" i="5"/>
  <c r="AP23" i="19" s="1"/>
  <c r="K75" i="5"/>
  <c r="AG29" i="14" s="1"/>
  <c r="N74" i="5"/>
  <c r="AP32" i="14" s="1"/>
  <c r="I75" i="5"/>
  <c r="AG27" i="14" s="1"/>
  <c r="G75" i="5"/>
  <c r="AG25" i="14" s="1"/>
  <c r="D74" i="5"/>
  <c r="AP22" i="14" s="1"/>
  <c r="M67" i="5"/>
  <c r="AG31" i="13" s="1"/>
  <c r="G67" i="5"/>
  <c r="AG25" i="13" s="1"/>
  <c r="O66" i="5"/>
  <c r="AP33" i="13" s="1"/>
  <c r="H67" i="5"/>
  <c r="AG26" i="13" s="1"/>
  <c r="AE24" i="4"/>
  <c r="AT24" i="4" s="1"/>
  <c r="AV26" i="4"/>
  <c r="BK26" i="4" s="1"/>
  <c r="AY24" i="13"/>
  <c r="AY30" i="25"/>
  <c r="K121" i="5"/>
  <c r="AP29" i="17" s="1"/>
  <c r="D128" i="5"/>
  <c r="AP22" i="18" s="1"/>
  <c r="K138" i="5"/>
  <c r="AG29" i="19" s="1"/>
  <c r="E129" i="5"/>
  <c r="AG23" i="18" s="1"/>
  <c r="F97" i="5"/>
  <c r="AG24" i="23" s="1"/>
  <c r="N103" i="5"/>
  <c r="AG32" i="24" s="1"/>
  <c r="I102" i="5"/>
  <c r="AP27" i="24" s="1"/>
  <c r="AG32" i="11"/>
  <c r="C11" i="12"/>
  <c r="C11" i="9"/>
  <c r="A8" i="5"/>
  <c r="C11" i="11"/>
  <c r="AE27" i="4"/>
  <c r="AT27" i="4" s="1"/>
  <c r="H138" i="5"/>
  <c r="AG26" i="19" s="1"/>
  <c r="M45" i="5"/>
  <c r="L45" i="5"/>
  <c r="M44" i="5"/>
  <c r="AP31" i="9" s="1"/>
  <c r="D45" i="5"/>
  <c r="AG22" i="9" s="1"/>
  <c r="O44" i="5"/>
  <c r="AP33" i="9" s="1"/>
  <c r="F44" i="5"/>
  <c r="AP24" i="9" s="1"/>
  <c r="N52" i="5"/>
  <c r="I114" i="5"/>
  <c r="AP27" i="26" s="1"/>
  <c r="A15" i="5"/>
  <c r="AY31" i="11"/>
  <c r="AV18" i="4"/>
  <c r="BK18" i="4" s="1"/>
  <c r="N59" i="5"/>
  <c r="AV27" i="4"/>
  <c r="BK27" i="4" s="1"/>
  <c r="AY27" i="25"/>
  <c r="AY31" i="25"/>
  <c r="AY23" i="9"/>
  <c r="AV10" i="4"/>
  <c r="BK10" i="4" s="1"/>
  <c r="AY24" i="19"/>
  <c r="AY29" i="17"/>
  <c r="BB35" i="4"/>
  <c r="BQ35" i="4" s="1"/>
  <c r="N45" i="5"/>
  <c r="K44" i="5"/>
  <c r="AP29" i="9" s="1"/>
  <c r="I45" i="5"/>
  <c r="AG27" i="9" s="1"/>
  <c r="H44" i="5"/>
  <c r="AP26" i="9" s="1"/>
  <c r="L44" i="5"/>
  <c r="AP30" i="9" s="1"/>
  <c r="F45" i="5"/>
  <c r="AG24" i="9" s="1"/>
  <c r="J45" i="5"/>
  <c r="AG28" i="9" s="1"/>
  <c r="I44" i="5"/>
  <c r="AP27" i="9" s="1"/>
  <c r="K45" i="5"/>
  <c r="N44" i="5"/>
  <c r="AP32" i="9" s="1"/>
  <c r="J44" i="5"/>
  <c r="AP28" i="9" s="1"/>
  <c r="H45" i="5"/>
  <c r="AG26" i="9" s="1"/>
  <c r="E44" i="5"/>
  <c r="AP23" i="9" s="1"/>
  <c r="G45" i="5"/>
  <c r="AG25" i="9" s="1"/>
  <c r="E45" i="5"/>
  <c r="AG23" i="9" s="1"/>
  <c r="D44" i="5"/>
  <c r="AP22" i="9" s="1"/>
  <c r="L51" i="5"/>
  <c r="AP30" i="11" s="1"/>
  <c r="P16" i="4"/>
  <c r="M109" i="5"/>
  <c r="AG31" i="25" s="1"/>
  <c r="E109" i="5"/>
  <c r="AG23" i="25" s="1"/>
  <c r="H108" i="5"/>
  <c r="AP26" i="25" s="1"/>
  <c r="M103" i="5"/>
  <c r="AG31" i="24" s="1"/>
  <c r="E103" i="5"/>
  <c r="AG23" i="24" s="1"/>
  <c r="H102" i="5"/>
  <c r="AP26" i="24" s="1"/>
  <c r="M97" i="5"/>
  <c r="AG31" i="23" s="1"/>
  <c r="E97" i="5"/>
  <c r="AG23" i="23" s="1"/>
  <c r="H96" i="5"/>
  <c r="AP26" i="23" s="1"/>
  <c r="D90" i="5"/>
  <c r="AP22" i="16" s="1"/>
  <c r="N82" i="5"/>
  <c r="AG32" i="15" s="1"/>
  <c r="L82" i="5"/>
  <c r="AG30" i="15" s="1"/>
  <c r="J82" i="5"/>
  <c r="AG28" i="15" s="1"/>
  <c r="G82" i="5"/>
  <c r="AG25" i="15" s="1"/>
  <c r="E82" i="5"/>
  <c r="AG23" i="15" s="1"/>
  <c r="N129" i="5"/>
  <c r="AG32" i="18" s="1"/>
  <c r="L129" i="5"/>
  <c r="AG30" i="18" s="1"/>
  <c r="J129" i="5"/>
  <c r="AG28" i="18" s="1"/>
  <c r="H129" i="5"/>
  <c r="AG26" i="18" s="1"/>
  <c r="F129" i="5"/>
  <c r="AG24" i="18" s="1"/>
  <c r="D129" i="5"/>
  <c r="AG22" i="18" s="1"/>
  <c r="L128" i="5"/>
  <c r="AP30" i="18" s="1"/>
  <c r="J128" i="5"/>
  <c r="AP28" i="18" s="1"/>
  <c r="H128" i="5"/>
  <c r="AP26" i="18" s="1"/>
  <c r="O122" i="5"/>
  <c r="AG33" i="17" s="1"/>
  <c r="M122" i="5"/>
  <c r="AG31" i="17" s="1"/>
  <c r="K122" i="5"/>
  <c r="AG29" i="17" s="1"/>
  <c r="I122" i="5"/>
  <c r="AG27" i="17" s="1"/>
  <c r="G122" i="5"/>
  <c r="AG25" i="17" s="1"/>
  <c r="E122" i="5"/>
  <c r="AG23" i="17" s="1"/>
  <c r="G121" i="5"/>
  <c r="AP25" i="17" s="1"/>
  <c r="O67" i="5"/>
  <c r="AG33" i="13" s="1"/>
  <c r="K67" i="5"/>
  <c r="AG29" i="13" s="1"/>
  <c r="K66" i="5"/>
  <c r="AP29" i="13" s="1"/>
  <c r="G66" i="5"/>
  <c r="AP25" i="13" s="1"/>
  <c r="F67" i="5"/>
  <c r="AG24" i="13" s="1"/>
  <c r="J66" i="5"/>
  <c r="AP28" i="13" s="1"/>
  <c r="K90" i="5"/>
  <c r="AP29" i="16" s="1"/>
  <c r="N90" i="5"/>
  <c r="AP32" i="16" s="1"/>
  <c r="J90" i="5"/>
  <c r="AP28" i="16" s="1"/>
  <c r="E91" i="5"/>
  <c r="AG23" i="16" s="1"/>
  <c r="H90" i="5"/>
  <c r="AP26" i="16" s="1"/>
  <c r="I121" i="5"/>
  <c r="AP27" i="17" s="1"/>
  <c r="J121" i="5"/>
  <c r="AP28" i="17" s="1"/>
  <c r="J109" i="5"/>
  <c r="AG28" i="25" s="1"/>
  <c r="M108" i="5"/>
  <c r="AP31" i="25" s="1"/>
  <c r="E108" i="5"/>
  <c r="AP23" i="25" s="1"/>
  <c r="J103" i="5"/>
  <c r="AG28" i="24" s="1"/>
  <c r="M102" i="5"/>
  <c r="AP31" i="24" s="1"/>
  <c r="E102" i="5"/>
  <c r="AP23" i="24" s="1"/>
  <c r="J97" i="5"/>
  <c r="AG28" i="23" s="1"/>
  <c r="M96" i="5"/>
  <c r="AP31" i="23" s="1"/>
  <c r="E96" i="5"/>
  <c r="AP23" i="23" s="1"/>
  <c r="I82" i="5"/>
  <c r="AG27" i="15" s="1"/>
  <c r="N75" i="5"/>
  <c r="AG32" i="14" s="1"/>
  <c r="M74" i="5"/>
  <c r="AP31" i="14" s="1"/>
  <c r="L74" i="5"/>
  <c r="AP30" i="14" s="1"/>
  <c r="K74" i="5"/>
  <c r="AP29" i="14" s="1"/>
  <c r="J74" i="5"/>
  <c r="AP28" i="14" s="1"/>
  <c r="I74" i="5"/>
  <c r="AP27" i="14" s="1"/>
  <c r="H74" i="5"/>
  <c r="AP26" i="14" s="1"/>
  <c r="G74" i="5"/>
  <c r="AP25" i="14" s="1"/>
  <c r="E75" i="5"/>
  <c r="AG23" i="14" s="1"/>
  <c r="L137" i="5"/>
  <c r="AP30" i="19" s="1"/>
  <c r="H137" i="5"/>
  <c r="AP26" i="19" s="1"/>
  <c r="L138" i="5"/>
  <c r="AG30" i="19" s="1"/>
  <c r="F138" i="5"/>
  <c r="AG24" i="19" s="1"/>
  <c r="G137" i="5"/>
  <c r="AP25" i="19" s="1"/>
  <c r="K137" i="5"/>
  <c r="AP29" i="19" s="1"/>
  <c r="E138" i="5"/>
  <c r="AG23" i="19" s="1"/>
  <c r="I138" i="5"/>
  <c r="AG27" i="19" s="1"/>
  <c r="M138" i="5"/>
  <c r="AG31" i="19" s="1"/>
  <c r="E67" i="5"/>
  <c r="AG23" i="13" s="1"/>
  <c r="N67" i="5"/>
  <c r="AG32" i="13" s="1"/>
  <c r="J67" i="5"/>
  <c r="AG28" i="13" s="1"/>
  <c r="D67" i="5"/>
  <c r="AG22" i="13" s="1"/>
  <c r="G81" i="5"/>
  <c r="AP25" i="15" s="1"/>
  <c r="F91" i="5"/>
  <c r="AG24" i="16" s="1"/>
  <c r="G90" i="5"/>
  <c r="AP25" i="16" s="1"/>
  <c r="O74" i="5"/>
  <c r="AP33" i="14" s="1"/>
  <c r="O128" i="5"/>
  <c r="AP33" i="18" s="1"/>
  <c r="O137" i="5"/>
  <c r="AP33" i="19" s="1"/>
  <c r="I90" i="5"/>
  <c r="AP27" i="16" s="1"/>
  <c r="I91" i="5"/>
  <c r="AG27" i="16" s="1"/>
  <c r="H91" i="5"/>
  <c r="AG26" i="16" s="1"/>
  <c r="J81" i="5"/>
  <c r="AP28" i="15" s="1"/>
  <c r="M121" i="5"/>
  <c r="AP31" i="17" s="1"/>
  <c r="M81" i="5"/>
  <c r="AP31" i="15" s="1"/>
  <c r="O81" i="5"/>
  <c r="AP33" i="15" s="1"/>
  <c r="F74" i="5"/>
  <c r="AP24" i="14" s="1"/>
  <c r="F128" i="5"/>
  <c r="AP24" i="18" s="1"/>
  <c r="K115" i="5"/>
  <c r="AG29" i="26" s="1"/>
  <c r="E115" i="5"/>
  <c r="AG23" i="26" s="1"/>
  <c r="L115" i="5"/>
  <c r="AG30" i="26" s="1"/>
  <c r="H115" i="5"/>
  <c r="AG26" i="26" s="1"/>
  <c r="O114" i="5"/>
  <c r="AP33" i="26" s="1"/>
  <c r="K114" i="5"/>
  <c r="AP29" i="26" s="1"/>
  <c r="G114" i="5"/>
  <c r="AP25" i="26" s="1"/>
  <c r="D114" i="5"/>
  <c r="AP22" i="26" s="1"/>
  <c r="O115" i="5"/>
  <c r="AG33" i="26" s="1"/>
  <c r="I115" i="5"/>
  <c r="AG27" i="26" s="1"/>
  <c r="J114" i="5"/>
  <c r="AP28" i="26" s="1"/>
  <c r="F114" i="5"/>
  <c r="AP24" i="26" s="1"/>
  <c r="G115" i="5"/>
  <c r="AG25" i="26" s="1"/>
  <c r="H114" i="5"/>
  <c r="AP26" i="26" s="1"/>
  <c r="M115" i="5"/>
  <c r="AG31" i="26" s="1"/>
  <c r="N114" i="5"/>
  <c r="AP32" i="26" s="1"/>
  <c r="J115" i="5"/>
  <c r="AG28" i="26" s="1"/>
  <c r="M114" i="5"/>
  <c r="AP31" i="26" s="1"/>
  <c r="E114" i="5"/>
  <c r="AP23" i="26" s="1"/>
  <c r="C20" i="6"/>
  <c r="H81" i="5"/>
  <c r="AP26" i="15" s="1"/>
  <c r="E90" i="5"/>
  <c r="AP23" i="16" s="1"/>
  <c r="E66" i="5"/>
  <c r="AP23" i="13" s="1"/>
  <c r="E121" i="5"/>
  <c r="AP23" i="17" s="1"/>
  <c r="E74" i="5"/>
  <c r="AP23" i="14" s="1"/>
  <c r="D81" i="5"/>
  <c r="AP22" i="15" s="1"/>
  <c r="F66" i="5"/>
  <c r="AP24" i="13" s="1"/>
  <c r="F121" i="5"/>
  <c r="AP24" i="17" s="1"/>
  <c r="L91" i="5"/>
  <c r="AG30" i="16" s="1"/>
  <c r="J91" i="5"/>
  <c r="AG28" i="16" s="1"/>
  <c r="N137" i="5"/>
  <c r="AP32" i="19" s="1"/>
  <c r="H66" i="5"/>
  <c r="AP26" i="13" s="1"/>
  <c r="I66" i="5"/>
  <c r="AP27" i="13" s="1"/>
  <c r="I67" i="5"/>
  <c r="AG27" i="13" s="1"/>
  <c r="F122" i="5"/>
  <c r="AG24" i="17" s="1"/>
  <c r="J122" i="5"/>
  <c r="AG28" i="17" s="1"/>
  <c r="N122" i="5"/>
  <c r="AG32" i="17" s="1"/>
  <c r="I128" i="5"/>
  <c r="AP27" i="18" s="1"/>
  <c r="M128" i="5"/>
  <c r="AP31" i="18" s="1"/>
  <c r="G129" i="5"/>
  <c r="AG25" i="18" s="1"/>
  <c r="K129" i="5"/>
  <c r="AG29" i="18" s="1"/>
  <c r="O129" i="5"/>
  <c r="AG33" i="18" s="1"/>
  <c r="J51" i="5"/>
  <c r="AP28" i="11" s="1"/>
  <c r="D52" i="5"/>
  <c r="AG22" i="11" s="1"/>
  <c r="H52" i="5"/>
  <c r="AG26" i="11" s="1"/>
  <c r="L52" i="5"/>
  <c r="F82" i="5"/>
  <c r="AG24" i="15" s="1"/>
  <c r="K82" i="5"/>
  <c r="AG29" i="15" s="1"/>
  <c r="O82" i="5"/>
  <c r="AG33" i="15" s="1"/>
  <c r="I96" i="5"/>
  <c r="AP27" i="23" s="1"/>
  <c r="N97" i="5"/>
  <c r="AG32" i="23" s="1"/>
  <c r="F103" i="5"/>
  <c r="AG24" i="24" s="1"/>
  <c r="I108" i="5"/>
  <c r="AP27" i="25" s="1"/>
  <c r="N109" i="5"/>
  <c r="AG32" i="25" s="1"/>
  <c r="F115" i="5"/>
  <c r="AG24" i="26" s="1"/>
  <c r="AG30" i="12"/>
  <c r="L59" i="5"/>
  <c r="L81" i="5"/>
  <c r="AP30" i="15" s="1"/>
  <c r="O121" i="5"/>
  <c r="AP33" i="17" s="1"/>
  <c r="D91" i="5"/>
  <c r="AG22" i="16" s="1"/>
  <c r="M90" i="5"/>
  <c r="AP31" i="16" s="1"/>
  <c r="O90" i="5"/>
  <c r="AP33" i="16" s="1"/>
  <c r="N128" i="5"/>
  <c r="AP32" i="18" s="1"/>
  <c r="K91" i="5"/>
  <c r="AG29" i="16" s="1"/>
  <c r="H121" i="5"/>
  <c r="AP26" i="17" s="1"/>
  <c r="L66" i="5"/>
  <c r="AP30" i="13" s="1"/>
  <c r="L67" i="5"/>
  <c r="AG30" i="13" s="1"/>
  <c r="M66" i="5"/>
  <c r="AP31" i="13" s="1"/>
  <c r="O138" i="5"/>
  <c r="AG33" i="19" s="1"/>
  <c r="G138" i="5"/>
  <c r="AG25" i="19" s="1"/>
  <c r="I137" i="5"/>
  <c r="AP27" i="19" s="1"/>
  <c r="J138" i="5"/>
  <c r="AG28" i="19" s="1"/>
  <c r="D138" i="5"/>
  <c r="AG22" i="19" s="1"/>
  <c r="F75" i="5"/>
  <c r="AG24" i="14" s="1"/>
  <c r="H75" i="5"/>
  <c r="AG26" i="14" s="1"/>
  <c r="J75" i="5"/>
  <c r="AG28" i="14" s="1"/>
  <c r="L75" i="5"/>
  <c r="AG30" i="14" s="1"/>
  <c r="O75" i="5"/>
  <c r="AG33" i="14" s="1"/>
  <c r="H82" i="5"/>
  <c r="AG26" i="15" s="1"/>
  <c r="L96" i="5"/>
  <c r="AP30" i="23" s="1"/>
  <c r="D103" i="5"/>
  <c r="AG22" i="24" s="1"/>
  <c r="I103" i="5"/>
  <c r="AG27" i="24" s="1"/>
  <c r="L108" i="5"/>
  <c r="AP30" i="25" s="1"/>
  <c r="D115" i="5"/>
  <c r="AG22" i="26" s="1"/>
  <c r="BF24" i="4"/>
  <c r="BU24" i="4" s="1"/>
  <c r="L109" i="5"/>
  <c r="AG30" i="25" s="1"/>
  <c r="H109" i="5"/>
  <c r="AG26" i="25" s="1"/>
  <c r="O108" i="5"/>
  <c r="AP33" i="25" s="1"/>
  <c r="K108" i="5"/>
  <c r="AP29" i="25" s="1"/>
  <c r="G108" i="5"/>
  <c r="AP25" i="25" s="1"/>
  <c r="D108" i="5"/>
  <c r="AP22" i="25" s="1"/>
  <c r="L103" i="5"/>
  <c r="AG30" i="24" s="1"/>
  <c r="H103" i="5"/>
  <c r="AG26" i="24" s="1"/>
  <c r="O102" i="5"/>
  <c r="AP33" i="24" s="1"/>
  <c r="K102" i="5"/>
  <c r="AP29" i="24" s="1"/>
  <c r="G102" i="5"/>
  <c r="AP25" i="24" s="1"/>
  <c r="D102" i="5"/>
  <c r="AP22" i="24" s="1"/>
  <c r="O109" i="5"/>
  <c r="AG33" i="25" s="1"/>
  <c r="K109" i="5"/>
  <c r="AG29" i="25" s="1"/>
  <c r="G109" i="5"/>
  <c r="AG25" i="25" s="1"/>
  <c r="N108" i="5"/>
  <c r="AP32" i="25" s="1"/>
  <c r="J108" i="5"/>
  <c r="AP28" i="25" s="1"/>
  <c r="F108" i="5"/>
  <c r="AP24" i="25" s="1"/>
  <c r="O103" i="5"/>
  <c r="AG33" i="24" s="1"/>
  <c r="K103" i="5"/>
  <c r="AG29" i="24" s="1"/>
  <c r="G103" i="5"/>
  <c r="AG25" i="24" s="1"/>
  <c r="N102" i="5"/>
  <c r="AP32" i="24" s="1"/>
  <c r="J102" i="5"/>
  <c r="AP28" i="24" s="1"/>
  <c r="F102" i="5"/>
  <c r="AP24" i="24" s="1"/>
  <c r="AU25" i="4"/>
  <c r="BJ25" i="4" s="1"/>
  <c r="AW26" i="4"/>
  <c r="BL26" i="4" s="1"/>
  <c r="O91" i="5"/>
  <c r="AG33" i="16" s="1"/>
  <c r="L97" i="5"/>
  <c r="AG30" i="23" s="1"/>
  <c r="H97" i="5"/>
  <c r="AG26" i="23" s="1"/>
  <c r="O96" i="5"/>
  <c r="AP33" i="23" s="1"/>
  <c r="K96" i="5"/>
  <c r="AP29" i="23" s="1"/>
  <c r="G96" i="5"/>
  <c r="AP25" i="23" s="1"/>
  <c r="O97" i="5"/>
  <c r="AG33" i="23" s="1"/>
  <c r="K97" i="5"/>
  <c r="AG29" i="23" s="1"/>
  <c r="G97" i="5"/>
  <c r="AG25" i="23" s="1"/>
  <c r="N96" i="5"/>
  <c r="AP32" i="23" s="1"/>
  <c r="J96" i="5"/>
  <c r="AP28" i="23" s="1"/>
  <c r="F96" i="5"/>
  <c r="AP24" i="23" s="1"/>
  <c r="BE24" i="4" l="1"/>
  <c r="BT24" i="4" s="1"/>
  <c r="AY25" i="15"/>
  <c r="AY24" i="25"/>
  <c r="AY29" i="11"/>
  <c r="AY29" i="26"/>
  <c r="BC36" i="4"/>
  <c r="BR36" i="4" s="1"/>
  <c r="AY24" i="23"/>
  <c r="AY32" i="25"/>
  <c r="BA18" i="4"/>
  <c r="BP18" i="4" s="1"/>
  <c r="BA16" i="4"/>
  <c r="BP16" i="4" s="1"/>
  <c r="AY22" i="12"/>
  <c r="AY27" i="26"/>
  <c r="AY25" i="9"/>
  <c r="AU28" i="4"/>
  <c r="BJ28" i="4" s="1"/>
  <c r="AW9" i="4"/>
  <c r="BL9" i="4" s="1"/>
  <c r="AY27" i="15"/>
  <c r="BA24" i="4"/>
  <c r="BP24" i="4" s="1"/>
  <c r="AY25" i="4"/>
  <c r="BN25" i="4" s="1"/>
  <c r="AY26" i="26"/>
  <c r="AY31" i="15"/>
  <c r="AW18" i="4"/>
  <c r="BL18" i="4" s="1"/>
  <c r="AY22" i="9"/>
  <c r="AY26" i="24"/>
  <c r="AY28" i="18"/>
  <c r="AY32" i="12"/>
  <c r="AY31" i="9"/>
  <c r="BB18" i="4"/>
  <c r="BQ18" i="4" s="1"/>
  <c r="AU27" i="4"/>
  <c r="BJ27" i="4" s="1"/>
  <c r="AW17" i="4"/>
  <c r="BL17" i="4" s="1"/>
  <c r="AY22" i="13"/>
  <c r="BA25" i="4"/>
  <c r="BP25" i="4" s="1"/>
  <c r="AY30" i="26"/>
  <c r="AY29" i="9"/>
  <c r="AY26" i="17"/>
  <c r="AY30" i="16"/>
  <c r="AY24" i="14"/>
  <c r="AY25" i="14"/>
  <c r="BF10" i="4"/>
  <c r="BU10" i="4" s="1"/>
  <c r="BB36" i="4"/>
  <c r="BQ36" i="4" s="1"/>
  <c r="BF27" i="4"/>
  <c r="BU27" i="4" s="1"/>
  <c r="AY25" i="18"/>
  <c r="AY23" i="12"/>
  <c r="BD24" i="4"/>
  <c r="BS24" i="4" s="1"/>
  <c r="AU24" i="4"/>
  <c r="BJ24" i="4" s="1"/>
  <c r="AY23" i="19"/>
  <c r="AY31" i="17"/>
  <c r="AY26" i="12"/>
  <c r="AZ27" i="4"/>
  <c r="BO27" i="4" s="1"/>
  <c r="AY26" i="9"/>
  <c r="AE10" i="4"/>
  <c r="AT10" i="4" s="1"/>
  <c r="AY32" i="15"/>
  <c r="BD28" i="4"/>
  <c r="BS28" i="4" s="1"/>
  <c r="AY33" i="11"/>
  <c r="BF8" i="4"/>
  <c r="BU8" i="4" s="1"/>
  <c r="AY33" i="9"/>
  <c r="AY30" i="14"/>
  <c r="BE8" i="4"/>
  <c r="BT8" i="4" s="1"/>
  <c r="AY22" i="24"/>
  <c r="BE16" i="4"/>
  <c r="BT16" i="4" s="1"/>
  <c r="AY23" i="26"/>
  <c r="BB37" i="4"/>
  <c r="BQ37" i="4" s="1"/>
  <c r="BA8" i="4"/>
  <c r="BP8" i="4" s="1"/>
  <c r="BA27" i="4"/>
  <c r="BP27" i="4" s="1"/>
  <c r="AY25" i="17"/>
  <c r="AV9" i="4"/>
  <c r="BK9" i="4" s="1"/>
  <c r="AW37" i="4"/>
  <c r="BL37" i="4" s="1"/>
  <c r="AY26" i="13"/>
  <c r="AY32" i="19"/>
  <c r="V32" i="19" s="1"/>
  <c r="T32" i="19" s="1"/>
  <c r="AU35" i="4"/>
  <c r="BJ35" i="4" s="1"/>
  <c r="AY32" i="17"/>
  <c r="AX25" i="4"/>
  <c r="BM25" i="4" s="1"/>
  <c r="AY29" i="23"/>
  <c r="BC25" i="4"/>
  <c r="BR25" i="4" s="1"/>
  <c r="AY31" i="19"/>
  <c r="V31" i="19" s="1"/>
  <c r="T31" i="19" s="1"/>
  <c r="AY30" i="23"/>
  <c r="BD26" i="4"/>
  <c r="BS26" i="4" s="1"/>
  <c r="AV35" i="4"/>
  <c r="BK35" i="4" s="1"/>
  <c r="AY28" i="14"/>
  <c r="AY32" i="18"/>
  <c r="AY26" i="11"/>
  <c r="AY33" i="17"/>
  <c r="AZ36" i="4"/>
  <c r="BO36" i="4" s="1"/>
  <c r="AZ10" i="4"/>
  <c r="BO10" i="4" s="1"/>
  <c r="AY24" i="16"/>
  <c r="AY30" i="24"/>
  <c r="BD16" i="4"/>
  <c r="BS16" i="4" s="1"/>
  <c r="AY24" i="17"/>
  <c r="AY29" i="24"/>
  <c r="AY29" i="13"/>
  <c r="AX27" i="4"/>
  <c r="BM27" i="4" s="1"/>
  <c r="BA10" i="4"/>
  <c r="BP10" i="4" s="1"/>
  <c r="AY28" i="12"/>
  <c r="AZ35" i="4"/>
  <c r="BO35" i="4" s="1"/>
  <c r="BA26" i="4"/>
  <c r="BP26" i="4" s="1"/>
  <c r="BD9" i="4"/>
  <c r="BS9" i="4" s="1"/>
  <c r="AW36" i="4"/>
  <c r="BL36" i="4" s="1"/>
  <c r="AY24" i="18"/>
  <c r="BF28" i="4"/>
  <c r="BU28" i="4" s="1"/>
  <c r="AY33" i="26"/>
  <c r="AY27" i="4"/>
  <c r="BN27" i="4" s="1"/>
  <c r="AY26" i="25"/>
  <c r="AY37" i="4"/>
  <c r="BN37" i="4" s="1"/>
  <c r="AY26" i="19"/>
  <c r="AY30" i="9"/>
  <c r="BF25" i="4"/>
  <c r="BU25" i="4" s="1"/>
  <c r="AY33" i="23"/>
  <c r="BF18" i="4"/>
  <c r="BU18" i="4" s="1"/>
  <c r="AY33" i="15"/>
  <c r="AV16" i="4"/>
  <c r="BK16" i="4" s="1"/>
  <c r="AY32" i="23"/>
  <c r="BE25" i="4"/>
  <c r="BT25" i="4" s="1"/>
  <c r="AY27" i="14"/>
  <c r="AY22" i="14"/>
  <c r="BF37" i="4"/>
  <c r="BU37" i="4" s="1"/>
  <c r="AY25" i="16"/>
  <c r="AY27" i="13"/>
  <c r="AZ16" i="4"/>
  <c r="BO16" i="4" s="1"/>
  <c r="AY23" i="15"/>
  <c r="AX24" i="4"/>
  <c r="BM24" i="4" s="1"/>
  <c r="AY23" i="14"/>
  <c r="AV17" i="4"/>
  <c r="BK17" i="4" s="1"/>
  <c r="AY33" i="18"/>
  <c r="BE26" i="4"/>
  <c r="BT26" i="4" s="1"/>
  <c r="BD27" i="4"/>
  <c r="BS27" i="4" s="1"/>
  <c r="AE9" i="4"/>
  <c r="AT9" i="4" s="1"/>
  <c r="BB24" i="4"/>
  <c r="BQ24" i="4" s="1"/>
  <c r="AY29" i="16"/>
  <c r="AY25" i="12"/>
  <c r="AX10" i="4"/>
  <c r="BM10" i="4" s="1"/>
  <c r="AY23" i="16"/>
  <c r="AV24" i="4"/>
  <c r="BK24" i="4" s="1"/>
  <c r="BD36" i="4"/>
  <c r="BS36" i="4" s="1"/>
  <c r="AY31" i="18"/>
  <c r="BB27" i="4"/>
  <c r="BQ27" i="4" s="1"/>
  <c r="AY29" i="25"/>
  <c r="BB17" i="4"/>
  <c r="BQ17" i="4" s="1"/>
  <c r="AY29" i="14"/>
  <c r="AY31" i="12"/>
  <c r="BD10" i="4"/>
  <c r="BS10" i="4" s="1"/>
  <c r="AW10" i="4"/>
  <c r="BL10" i="4" s="1"/>
  <c r="AY24" i="12"/>
  <c r="BF17" i="4"/>
  <c r="BU17" i="4" s="1"/>
  <c r="AY33" i="14"/>
  <c r="AY24" i="9"/>
  <c r="AW8" i="4"/>
  <c r="BL8" i="4" s="1"/>
  <c r="AY28" i="11"/>
  <c r="BA9" i="4"/>
  <c r="BP9" i="4" s="1"/>
  <c r="AY28" i="26"/>
  <c r="BA28" i="4"/>
  <c r="BP28" i="4" s="1"/>
  <c r="AY22" i="19"/>
  <c r="AU37" i="4"/>
  <c r="BJ37" i="4" s="1"/>
  <c r="AY26" i="14"/>
  <c r="AY17" i="4"/>
  <c r="BN17" i="4" s="1"/>
  <c r="AV8" i="4"/>
  <c r="BK8" i="4" s="1"/>
  <c r="AY23" i="18"/>
  <c r="AV36" i="4"/>
  <c r="BK36" i="4" s="1"/>
  <c r="AY27" i="24"/>
  <c r="AZ26" i="4"/>
  <c r="BO26" i="4" s="1"/>
  <c r="AY28" i="19"/>
  <c r="V28" i="19" s="1"/>
  <c r="T28" i="19" s="1"/>
  <c r="BA37" i="4"/>
  <c r="BP37" i="4" s="1"/>
  <c r="AY31" i="23"/>
  <c r="BD25" i="4"/>
  <c r="BS25" i="4" s="1"/>
  <c r="AZ37" i="4"/>
  <c r="BO37" i="4" s="1"/>
  <c r="AY27" i="19"/>
  <c r="V27" i="19" s="1"/>
  <c r="T27" i="19" s="1"/>
  <c r="AY25" i="26"/>
  <c r="AX28" i="4"/>
  <c r="BM28" i="4" s="1"/>
  <c r="AY32" i="26"/>
  <c r="BE28" i="4"/>
  <c r="BT28" i="4" s="1"/>
  <c r="AY22" i="11"/>
  <c r="AU9" i="4"/>
  <c r="BJ9" i="4" s="1"/>
  <c r="BC35" i="4"/>
  <c r="BR35" i="4" s="1"/>
  <c r="AY30" i="17"/>
  <c r="AX9" i="4"/>
  <c r="BM9" i="4" s="1"/>
  <c r="AY25" i="11"/>
  <c r="AZ25" i="4"/>
  <c r="BO25" i="4" s="1"/>
  <c r="AY27" i="23"/>
  <c r="AY27" i="16"/>
  <c r="AZ24" i="4"/>
  <c r="BO24" i="4" s="1"/>
  <c r="AY18" i="4"/>
  <c r="BN18" i="4" s="1"/>
  <c r="AY26" i="15"/>
  <c r="AY26" i="16"/>
  <c r="AY24" i="4"/>
  <c r="BN24" i="4" s="1"/>
  <c r="AY27" i="11"/>
  <c r="AZ9" i="4"/>
  <c r="BO9" i="4" s="1"/>
  <c r="AZ8" i="4"/>
  <c r="BO8" i="4" s="1"/>
  <c r="AY27" i="9"/>
  <c r="AW28" i="4"/>
  <c r="BL28" i="4" s="1"/>
  <c r="AY24" i="26"/>
  <c r="AY26" i="18"/>
  <c r="AY36" i="4"/>
  <c r="BN36" i="4" s="1"/>
  <c r="AY25" i="19"/>
  <c r="AX37" i="4"/>
  <c r="BM37" i="4" s="1"/>
  <c r="AV25" i="4"/>
  <c r="BK25" i="4" s="1"/>
  <c r="AY23" i="23"/>
  <c r="BE17" i="4"/>
  <c r="BT17" i="4" s="1"/>
  <c r="AY32" i="14"/>
  <c r="BC18" i="4"/>
  <c r="BR18" i="4" s="1"/>
  <c r="AY30" i="15"/>
  <c r="AX16" i="4"/>
  <c r="BM16" i="4" s="1"/>
  <c r="AY25" i="13"/>
  <c r="AY22" i="18"/>
  <c r="AU36" i="4"/>
  <c r="BJ36" i="4" s="1"/>
  <c r="AY23" i="25"/>
  <c r="BC37" i="4"/>
  <c r="BR37" i="4" s="1"/>
  <c r="AY30" i="19"/>
  <c r="V30" i="19" s="1"/>
  <c r="T30" i="19" s="1"/>
  <c r="BD17" i="4"/>
  <c r="BS17" i="4" s="1"/>
  <c r="AY31" i="14"/>
  <c r="AY32" i="11"/>
  <c r="BE9" i="4"/>
  <c r="BT9" i="4" s="1"/>
  <c r="AY33" i="13"/>
  <c r="BF16" i="4"/>
  <c r="BU16" i="4" s="1"/>
  <c r="AY29" i="12"/>
  <c r="BB10" i="4"/>
  <c r="BQ10" i="4" s="1"/>
  <c r="AE8" i="4"/>
  <c r="AT8" i="4" s="1"/>
  <c r="AY30" i="13"/>
  <c r="BC16" i="4"/>
  <c r="BR16" i="4" s="1"/>
  <c r="AY30" i="11"/>
  <c r="BC9" i="4"/>
  <c r="BR9" i="4" s="1"/>
  <c r="BC10" i="4"/>
  <c r="BR10" i="4" s="1"/>
  <c r="AY30" i="12"/>
  <c r="AE16" i="4"/>
  <c r="AT16" i="4" s="1"/>
  <c r="V22" i="9" l="1"/>
  <c r="T22" i="9" s="1"/>
  <c r="V28" i="25"/>
  <c r="T28" i="25" s="1"/>
  <c r="T27" i="14"/>
  <c r="BT3" i="4"/>
  <c r="BJ3" i="4"/>
  <c r="V23" i="9"/>
  <c r="T23" i="9" s="1"/>
  <c r="BO3" i="4"/>
  <c r="BS3" i="4"/>
  <c r="V33" i="12"/>
  <c r="T33" i="12" s="1"/>
  <c r="BP3" i="4"/>
  <c r="BK3" i="4"/>
  <c r="BM3" i="4"/>
  <c r="BU3" i="4"/>
  <c r="BN3" i="4"/>
  <c r="V26" i="11"/>
  <c r="T26" i="11" s="1"/>
  <c r="BQ3" i="4"/>
  <c r="BL3" i="4"/>
  <c r="V24" i="16"/>
  <c r="T24" i="16" s="1"/>
  <c r="T30" i="18"/>
  <c r="V30" i="12"/>
  <c r="T30" i="12" s="1"/>
  <c r="T24" i="19"/>
  <c r="V26" i="26"/>
  <c r="T26" i="26" s="1"/>
  <c r="T31" i="15"/>
  <c r="V29" i="12"/>
  <c r="T29" i="12" s="1"/>
  <c r="V32" i="11"/>
  <c r="T32" i="11" s="1"/>
  <c r="V27" i="11"/>
  <c r="T27" i="11" s="1"/>
  <c r="V22" i="11"/>
  <c r="T22" i="11" s="1"/>
  <c r="T29" i="17"/>
  <c r="T32" i="13"/>
  <c r="T30" i="14"/>
  <c r="V33" i="9"/>
  <c r="T33" i="9" s="1"/>
  <c r="V28" i="9"/>
  <c r="T28" i="9" s="1"/>
  <c r="V24" i="11"/>
  <c r="T24" i="11" s="1"/>
  <c r="V31" i="12"/>
  <c r="T31" i="12" s="1"/>
  <c r="V30" i="9"/>
  <c r="T30" i="9" s="1"/>
  <c r="V28" i="11"/>
  <c r="T28" i="11" s="1"/>
  <c r="V33" i="11"/>
  <c r="T33" i="11" s="1"/>
  <c r="V22" i="12"/>
  <c r="T22" i="12" s="1"/>
  <c r="V26" i="12"/>
  <c r="T26" i="12" s="1"/>
  <c r="V29" i="11"/>
  <c r="T29" i="11" s="1"/>
  <c r="V29" i="9"/>
  <c r="T29" i="9" s="1"/>
  <c r="V25" i="12"/>
  <c r="T25" i="12" s="1"/>
  <c r="V32" i="12"/>
  <c r="T32" i="12" s="1"/>
  <c r="V28" i="12"/>
  <c r="T28" i="12" s="1"/>
  <c r="V25" i="9"/>
  <c r="T25" i="9" s="1"/>
  <c r="V24" i="9"/>
  <c r="T24" i="9" s="1"/>
  <c r="V27" i="12"/>
  <c r="T27" i="12" s="1"/>
  <c r="V26" i="9"/>
  <c r="T26" i="9" s="1"/>
  <c r="V24" i="12"/>
  <c r="T24" i="12" s="1"/>
  <c r="V32" i="9"/>
  <c r="T32" i="9" s="1"/>
  <c r="V23" i="12"/>
  <c r="T23" i="12" s="1"/>
  <c r="V31" i="9"/>
  <c r="T31" i="9" s="1"/>
  <c r="V27" i="9"/>
  <c r="T27" i="9" s="1"/>
  <c r="V26" i="23"/>
  <c r="T26" i="23" s="1"/>
  <c r="V31" i="11"/>
  <c r="T31" i="11" s="1"/>
  <c r="V25" i="11"/>
  <c r="T25" i="11" s="1"/>
  <c r="V30" i="11"/>
  <c r="T30" i="11" s="1"/>
  <c r="T33" i="17"/>
  <c r="T32" i="17"/>
  <c r="V23" i="11"/>
  <c r="T23" i="11" s="1"/>
  <c r="V25" i="16"/>
  <c r="T25" i="16" s="1"/>
  <c r="T22" i="13"/>
  <c r="V24" i="24"/>
  <c r="T24" i="24" s="1"/>
  <c r="V30" i="23"/>
  <c r="T30" i="23" s="1"/>
  <c r="T23" i="15"/>
  <c r="T25" i="15"/>
  <c r="T28" i="15"/>
  <c r="BR3" i="4"/>
  <c r="V27" i="26"/>
  <c r="T27" i="26" s="1"/>
  <c r="T30" i="13"/>
  <c r="T33" i="14"/>
  <c r="T22" i="15"/>
  <c r="V30" i="24"/>
  <c r="T30" i="24" s="1"/>
  <c r="V31" i="16"/>
  <c r="T31" i="16" s="1"/>
  <c r="V23" i="24"/>
  <c r="T23" i="24" s="1"/>
  <c r="T25" i="14"/>
  <c r="V28" i="26"/>
  <c r="T28" i="26" s="1"/>
  <c r="V25" i="26"/>
  <c r="T25" i="26" s="1"/>
  <c r="T30" i="17"/>
  <c r="T26" i="14"/>
  <c r="T29" i="15"/>
  <c r="V27" i="25"/>
  <c r="T27" i="25" s="1"/>
  <c r="V29" i="16"/>
  <c r="T29" i="16" s="1"/>
  <c r="T27" i="18"/>
  <c r="T28" i="17"/>
  <c r="T33" i="13"/>
  <c r="V33" i="26"/>
  <c r="T33" i="26" s="1"/>
  <c r="T31" i="18"/>
  <c r="T24" i="14"/>
  <c r="T28" i="18"/>
  <c r="V24" i="25"/>
  <c r="T24" i="25" s="1"/>
  <c r="V26" i="25"/>
  <c r="T26" i="25" s="1"/>
  <c r="T22" i="19"/>
  <c r="T30" i="15"/>
  <c r="T26" i="18"/>
  <c r="V25" i="24"/>
  <c r="T25" i="24" s="1"/>
  <c r="V26" i="24"/>
  <c r="T26" i="24" s="1"/>
  <c r="T23" i="19"/>
  <c r="V33" i="23"/>
  <c r="T33" i="23" s="1"/>
  <c r="T28" i="14"/>
  <c r="T23" i="18"/>
  <c r="V22" i="25"/>
  <c r="T22" i="25" s="1"/>
  <c r="T28" i="13"/>
  <c r="V32" i="26"/>
  <c r="T32" i="26" s="1"/>
  <c r="V29" i="25"/>
  <c r="T29" i="25" s="1"/>
  <c r="T33" i="15"/>
  <c r="V29" i="23"/>
  <c r="T29" i="23" s="1"/>
  <c r="T33" i="18"/>
  <c r="T32" i="14"/>
  <c r="T25" i="19"/>
  <c r="T24" i="13"/>
  <c r="V31" i="25"/>
  <c r="T31" i="25" s="1"/>
  <c r="T26" i="13"/>
  <c r="T25" i="18"/>
  <c r="V31" i="24"/>
  <c r="T31" i="24" s="1"/>
  <c r="V29" i="24"/>
  <c r="T29" i="24" s="1"/>
  <c r="V24" i="23"/>
  <c r="T24" i="23" s="1"/>
  <c r="T23" i="14"/>
  <c r="V31" i="23"/>
  <c r="T31" i="23" s="1"/>
  <c r="T29" i="13"/>
  <c r="V30" i="16"/>
  <c r="T30" i="16" s="1"/>
  <c r="V32" i="16"/>
  <c r="T32" i="16" s="1"/>
  <c r="V25" i="23"/>
  <c r="T25" i="23" s="1"/>
  <c r="V23" i="26"/>
  <c r="T23" i="26" s="1"/>
  <c r="T24" i="18"/>
  <c r="T27" i="13"/>
  <c r="V30" i="26"/>
  <c r="T30" i="26" s="1"/>
  <c r="V27" i="23"/>
  <c r="T27" i="23" s="1"/>
  <c r="V32" i="23"/>
  <c r="T32" i="23" s="1"/>
  <c r="T31" i="17"/>
  <c r="T24" i="17"/>
  <c r="V25" i="25"/>
  <c r="T25" i="25" s="1"/>
  <c r="V27" i="16"/>
  <c r="T27" i="16" s="1"/>
  <c r="V22" i="16"/>
  <c r="T22" i="16" s="1"/>
  <c r="T22" i="18"/>
  <c r="V30" i="25"/>
  <c r="T30" i="25" s="1"/>
  <c r="V32" i="24"/>
  <c r="T32" i="24" s="1"/>
  <c r="V22" i="24"/>
  <c r="T22" i="24" s="1"/>
  <c r="V28" i="16"/>
  <c r="T28" i="16" s="1"/>
  <c r="T22" i="14"/>
  <c r="T26" i="17"/>
  <c r="T31" i="13"/>
  <c r="V33" i="16"/>
  <c r="T33" i="16" s="1"/>
  <c r="V29" i="26"/>
  <c r="T29" i="26" s="1"/>
  <c r="V26" i="16"/>
  <c r="T26" i="16" s="1"/>
  <c r="V31" i="26"/>
  <c r="T31" i="26" s="1"/>
  <c r="V33" i="25"/>
  <c r="T33" i="25" s="1"/>
  <c r="T24" i="15"/>
  <c r="T23" i="13"/>
  <c r="V22" i="26"/>
  <c r="T22" i="26" s="1"/>
  <c r="T27" i="15"/>
  <c r="T32" i="15"/>
  <c r="T26" i="19"/>
  <c r="T22" i="17"/>
  <c r="T27" i="17"/>
  <c r="V24" i="26"/>
  <c r="T24" i="26" s="1"/>
  <c r="T26" i="15"/>
  <c r="V23" i="23"/>
  <c r="T23" i="23" s="1"/>
  <c r="V23" i="25"/>
  <c r="T23" i="25" s="1"/>
  <c r="V27" i="24"/>
  <c r="T27" i="24" s="1"/>
  <c r="V33" i="24"/>
  <c r="T33" i="24" s="1"/>
  <c r="T29" i="18"/>
  <c r="V28" i="23"/>
  <c r="T28" i="23" s="1"/>
  <c r="V23" i="16"/>
  <c r="T23" i="16" s="1"/>
  <c r="T31" i="14"/>
  <c r="T29" i="14"/>
  <c r="T23" i="17"/>
  <c r="T25" i="13"/>
  <c r="V22" i="23"/>
  <c r="T22" i="23" s="1"/>
  <c r="T25" i="17"/>
  <c r="T32" i="18"/>
  <c r="V28" i="24"/>
  <c r="T28" i="24" s="1"/>
  <c r="V32" i="25"/>
  <c r="T32" i="25" s="1"/>
  <c r="R23" i="9" l="1"/>
  <c r="R22" i="9"/>
  <c r="R23" i="12"/>
  <c r="R22" i="12"/>
  <c r="Q22" i="11"/>
  <c r="R23" i="11"/>
  <c r="R22" i="14"/>
  <c r="R23" i="14"/>
  <c r="R23" i="19"/>
  <c r="R22" i="19"/>
  <c r="R22" i="18"/>
  <c r="R23" i="18"/>
  <c r="R23" i="13"/>
  <c r="R22" i="13"/>
  <c r="R23" i="25"/>
  <c r="R22" i="25"/>
  <c r="R23" i="15"/>
  <c r="R22" i="15"/>
  <c r="R23" i="23"/>
  <c r="R22" i="23"/>
  <c r="R22" i="17"/>
  <c r="R23" i="17"/>
  <c r="R23" i="26"/>
  <c r="R22" i="26"/>
  <c r="R23" i="24"/>
  <c r="R22" i="24"/>
  <c r="R23" i="16"/>
  <c r="R22" i="16"/>
  <c r="Q23" i="9" l="1"/>
  <c r="A16" i="9" s="1"/>
  <c r="Q23" i="17"/>
  <c r="A16" i="17" s="1"/>
  <c r="Q23" i="11"/>
  <c r="A16" i="11" s="1"/>
  <c r="A11" i="9" s="1"/>
  <c r="Q23" i="25"/>
  <c r="A16" i="25" s="1"/>
  <c r="Q23" i="12"/>
  <c r="A16" i="12" s="1"/>
  <c r="Q23" i="16"/>
  <c r="Q23" i="24"/>
  <c r="Q23" i="15"/>
  <c r="A16" i="15" s="1"/>
  <c r="Q23" i="13"/>
  <c r="Q23" i="19"/>
  <c r="A16" i="19" s="1"/>
  <c r="Q23" i="18"/>
  <c r="A16" i="18" s="1"/>
  <c r="Q23" i="14"/>
  <c r="A16" i="14" s="1"/>
  <c r="Q23" i="26"/>
  <c r="Q23" i="23"/>
  <c r="N23" i="9" l="1"/>
  <c r="O24" i="9" s="1"/>
  <c r="B6" i="9" s="1"/>
  <c r="B6" i="11" s="1"/>
  <c r="N23" i="25"/>
  <c r="O24" i="25" s="1"/>
  <c r="A12" i="11"/>
  <c r="A12" i="12"/>
  <c r="A12" i="9"/>
  <c r="A11" i="11"/>
  <c r="A11" i="12"/>
  <c r="A13" i="16"/>
  <c r="A13" i="26"/>
  <c r="A13" i="23"/>
  <c r="A13" i="25"/>
  <c r="A13" i="24"/>
  <c r="A11" i="19"/>
  <c r="A11" i="18"/>
  <c r="A11" i="17"/>
  <c r="A16" i="24"/>
  <c r="N23" i="24"/>
  <c r="O24" i="24" s="1"/>
  <c r="A12" i="19"/>
  <c r="A12" i="18"/>
  <c r="A12" i="17"/>
  <c r="A10" i="17"/>
  <c r="A10" i="19" s="1"/>
  <c r="A10" i="18"/>
  <c r="A16" i="23"/>
  <c r="N23" i="23"/>
  <c r="O24" i="23" s="1"/>
  <c r="A10" i="11"/>
  <c r="A10" i="9"/>
  <c r="A10" i="12"/>
  <c r="N23" i="26"/>
  <c r="O24" i="26" s="1"/>
  <c r="A16" i="26"/>
  <c r="N23" i="13"/>
  <c r="O24" i="13" s="1"/>
  <c r="B6" i="13" s="1"/>
  <c r="A16" i="13"/>
  <c r="N23" i="17"/>
  <c r="O24" i="17" s="1"/>
  <c r="B6" i="17" s="1"/>
  <c r="B6" i="18" s="1"/>
  <c r="B6" i="19" s="1"/>
  <c r="A11" i="15"/>
  <c r="A11" i="14"/>
  <c r="A11" i="13"/>
  <c r="A12" i="15"/>
  <c r="A12" i="13"/>
  <c r="A12" i="14"/>
  <c r="A16" i="16"/>
  <c r="B6" i="12" l="1"/>
  <c r="N23" i="16"/>
  <c r="O24" i="16" s="1"/>
  <c r="B6" i="16" s="1"/>
  <c r="B6" i="23" s="1"/>
  <c r="A11" i="23"/>
  <c r="A11" i="25"/>
  <c r="A11" i="26"/>
  <c r="A11" i="24"/>
  <c r="A11" i="16"/>
  <c r="B6" i="14"/>
  <c r="B6" i="15"/>
  <c r="A12" i="24"/>
  <c r="A12" i="16"/>
  <c r="A12" i="26"/>
  <c r="A12" i="25"/>
  <c r="A12" i="23"/>
  <c r="A14" i="24"/>
  <c r="A14" i="23"/>
  <c r="A14" i="26"/>
  <c r="A14" i="25"/>
  <c r="A14" i="16"/>
  <c r="A10" i="16"/>
  <c r="A10" i="24"/>
  <c r="A10" i="25"/>
  <c r="A10" i="26"/>
  <c r="A10" i="23"/>
  <c r="A10" i="13"/>
  <c r="A10" i="15"/>
  <c r="A10" i="14"/>
  <c r="B6" i="26" l="1"/>
  <c r="B6" i="24"/>
  <c r="B6" i="25"/>
  <c r="Q27" i="6"/>
  <c r="B24" i="5"/>
  <c r="AN23" i="3" s="1"/>
  <c r="Q17" i="6"/>
  <c r="P27" i="6"/>
  <c r="H27" i="6"/>
  <c r="C24" i="6"/>
  <c r="L23" i="6"/>
  <c r="G24" i="6"/>
  <c r="P13" i="6"/>
  <c r="B9" i="5"/>
  <c r="AR13" i="3" s="1"/>
  <c r="L13" i="6"/>
  <c r="B15" i="5"/>
  <c r="AH16" i="3" s="1"/>
  <c r="P15" i="6"/>
  <c r="L27" i="6"/>
  <c r="K20" i="5"/>
  <c r="C22" i="6"/>
  <c r="R27" i="6" l="1"/>
  <c r="K26" i="5"/>
  <c r="J26" i="5"/>
  <c r="Q13" i="6"/>
  <c r="R13" i="6" s="1"/>
  <c r="Q25" i="6"/>
  <c r="G15" i="6"/>
  <c r="B25" i="5"/>
  <c r="BE23" i="3" s="1"/>
  <c r="L26" i="6"/>
  <c r="H26" i="6"/>
  <c r="Q23" i="6"/>
  <c r="L25" i="6"/>
  <c r="G23" i="6"/>
  <c r="L24" i="6"/>
  <c r="C14" i="6"/>
  <c r="B16" i="5"/>
  <c r="AC19" i="3" s="1"/>
  <c r="P25" i="6"/>
  <c r="C26" i="6"/>
  <c r="C27" i="6"/>
  <c r="B33" i="5"/>
  <c r="BF30" i="3" s="1"/>
  <c r="B7" i="5"/>
  <c r="AJ10" i="3" s="1"/>
  <c r="P17" i="6"/>
  <c r="R17" i="6" s="1"/>
  <c r="N20" i="5"/>
  <c r="E20" i="5"/>
  <c r="G26" i="6"/>
  <c r="G17" i="6"/>
  <c r="C23" i="6"/>
  <c r="G25" i="6"/>
  <c r="B23" i="5"/>
  <c r="U23" i="3" s="1"/>
  <c r="B17" i="5"/>
  <c r="AR19" i="3" s="1"/>
  <c r="L17" i="6"/>
  <c r="H15" i="6"/>
  <c r="H17" i="6"/>
  <c r="H23" i="6"/>
  <c r="B8" i="5"/>
  <c r="AC13" i="3" s="1"/>
  <c r="P23" i="6"/>
  <c r="C17" i="6"/>
  <c r="B34" i="5"/>
  <c r="AK30" i="3" s="1"/>
  <c r="C12" i="6"/>
  <c r="L15" i="6"/>
  <c r="C13" i="6"/>
  <c r="G13" i="6"/>
  <c r="L22" i="6"/>
  <c r="B27" i="5"/>
  <c r="AU26" i="3" s="1"/>
  <c r="B35" i="5"/>
  <c r="T30" i="3" s="1"/>
  <c r="H24" i="6"/>
  <c r="I24" i="6" s="1"/>
  <c r="H13" i="6"/>
  <c r="C16" i="6"/>
  <c r="C25" i="6"/>
  <c r="H25" i="6"/>
  <c r="L16" i="6"/>
  <c r="L12" i="6"/>
  <c r="B26" i="5"/>
  <c r="AC26" i="3" s="1"/>
  <c r="L14" i="6"/>
  <c r="C15" i="6"/>
  <c r="G27" i="6"/>
  <c r="I27" i="6" s="1"/>
  <c r="Q15" i="6"/>
  <c r="R15" i="6" s="1"/>
  <c r="B2" i="5"/>
  <c r="H20" i="5"/>
  <c r="I15" i="6" l="1"/>
  <c r="I13" i="6"/>
  <c r="I25" i="6"/>
  <c r="I23" i="6"/>
  <c r="E26" i="5"/>
  <c r="D26" i="5"/>
  <c r="M26" i="5"/>
  <c r="N26" i="5"/>
  <c r="G26" i="5"/>
  <c r="H26" i="5"/>
  <c r="R23" i="6"/>
  <c r="R25" i="6"/>
  <c r="B6" i="20"/>
  <c r="B6" i="6"/>
  <c r="B6" i="3"/>
  <c r="I17" i="6"/>
  <c r="I26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11" authorId="0" shapeId="0" xr:uid="{83DE0382-AFB3-4A30-B07D-C633CE9C767B}">
      <text>
        <r>
          <rPr>
            <b/>
            <sz val="9"/>
            <color indexed="81"/>
            <rFont val="Tahoma"/>
            <family val="2"/>
          </rPr>
          <t>(+) si al incrementar el valor real, el % de éxito incrementa también.
(–) si al incrementar el valor real, el % de éxito disminuye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<sst xmlns="http://schemas.openxmlformats.org/spreadsheetml/2006/main" count="1128" uniqueCount="156">
  <si>
    <t>Target</t>
  </si>
  <si>
    <t>STATUS</t>
  </si>
  <si>
    <t>Mar</t>
  </si>
  <si>
    <t>Jun</t>
  </si>
  <si>
    <t>Jul</t>
  </si>
  <si>
    <t>Nov</t>
  </si>
  <si>
    <t>OBETIVOS</t>
  </si>
  <si>
    <t>Perspec. Financ.</t>
  </si>
  <si>
    <t>Perspec. Assoc. Comum.</t>
  </si>
  <si>
    <t>Perspec. Proc. Internos</t>
  </si>
  <si>
    <t>Perspec. Aprend. Cresc.</t>
  </si>
  <si>
    <t>Persp. Financeira</t>
  </si>
  <si>
    <t>Persp. Assoc. Comun.</t>
  </si>
  <si>
    <t>Persp. Proc. Internos</t>
  </si>
  <si>
    <t>Persp. Aprend. Cresc.</t>
  </si>
  <si>
    <t>T</t>
  </si>
  <si>
    <t>∆%</t>
  </si>
  <si>
    <t>Actual</t>
  </si>
  <si>
    <t>May</t>
  </si>
  <si>
    <t>Feb</t>
  </si>
  <si>
    <t>Oct</t>
  </si>
  <si>
    <t>Month</t>
  </si>
  <si>
    <t>∆ %</t>
  </si>
  <si>
    <t>Perspectiva Financiera</t>
  </si>
  <si>
    <t>Perspectiva Procesos Internos</t>
  </si>
  <si>
    <t>Perspectiva Clientes</t>
  </si>
  <si>
    <t>Perspectiva Personal</t>
  </si>
  <si>
    <t>Objetivo</t>
  </si>
  <si>
    <t>Indicador</t>
  </si>
  <si>
    <t>Mes</t>
  </si>
  <si>
    <t>Realizado</t>
  </si>
  <si>
    <t>Iniciativa F21</t>
  </si>
  <si>
    <t>Iniciativa F23</t>
  </si>
  <si>
    <t>Iniciativa F22</t>
  </si>
  <si>
    <t>Iniciativa F11</t>
  </si>
  <si>
    <t>Iniciativa F12</t>
  </si>
  <si>
    <t>Iniciativa F13</t>
  </si>
  <si>
    <t>Iniciativa F31</t>
  </si>
  <si>
    <t>Iniciativa F32</t>
  </si>
  <si>
    <t>Iniciativa F33</t>
  </si>
  <si>
    <t>Iniciativa C11</t>
  </si>
  <si>
    <t>Iniciativa C12</t>
  </si>
  <si>
    <t>Iniciativa C13</t>
  </si>
  <si>
    <t>Iniciativa C21</t>
  </si>
  <si>
    <t>Iniciativa C22</t>
  </si>
  <si>
    <t>Iniciativa C23</t>
  </si>
  <si>
    <t>Iniciativa C31</t>
  </si>
  <si>
    <t>Iniciativa C32</t>
  </si>
  <si>
    <t>Iniciativa C33</t>
  </si>
  <si>
    <t>Iniciativa I11</t>
  </si>
  <si>
    <t>Iniciativa I12</t>
  </si>
  <si>
    <t>Iniciativa I13</t>
  </si>
  <si>
    <t>Iniciativa P11</t>
  </si>
  <si>
    <t>Iniciativa P12</t>
  </si>
  <si>
    <t>Iniciativa P13</t>
  </si>
  <si>
    <t>Iniciativa P21</t>
  </si>
  <si>
    <t>Iniciativa P22</t>
  </si>
  <si>
    <t>Iniciativa P23</t>
  </si>
  <si>
    <t>Iniciativa P31</t>
  </si>
  <si>
    <t>Iniciativa P32</t>
  </si>
  <si>
    <t>Iniciativa P33</t>
  </si>
  <si>
    <t>+</t>
  </si>
  <si>
    <t>-</t>
  </si>
  <si>
    <t>Iniciativa I21</t>
  </si>
  <si>
    <t>Iniciativa I22</t>
  </si>
  <si>
    <t>Iniciativa I23</t>
  </si>
  <si>
    <t>Iniciativa I31</t>
  </si>
  <si>
    <t>Iniciativa I32</t>
  </si>
  <si>
    <t>Iniciativa I33</t>
  </si>
  <si>
    <t>Iniciativa I41</t>
  </si>
  <si>
    <t>Iniciativa I42</t>
  </si>
  <si>
    <t>Iniciativa I43</t>
  </si>
  <si>
    <t>Iniciativa I51</t>
  </si>
  <si>
    <t>Iniciativa I52</t>
  </si>
  <si>
    <t>Iniciativa I53</t>
  </si>
  <si>
    <t>Rango Verde   &gt;</t>
  </si>
  <si>
    <t>Rango Rojo &lt;</t>
  </si>
  <si>
    <t>Rango Amarillo &gt;</t>
  </si>
  <si>
    <t>Objetivos Estratégicos</t>
  </si>
  <si>
    <t>Indicadores</t>
  </si>
  <si>
    <t>Perspectiva RRHH</t>
  </si>
  <si>
    <t>Ene</t>
  </si>
  <si>
    <t>Abr</t>
  </si>
  <si>
    <t>Ago</t>
  </si>
  <si>
    <t>Dic</t>
  </si>
  <si>
    <t>Graficos</t>
  </si>
  <si>
    <t>Analisis de Rendimiento</t>
  </si>
  <si>
    <t>Recomendaciones</t>
  </si>
  <si>
    <t>Iniciativas Estratégicas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</si>
  <si>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</si>
  <si>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</si>
  <si>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</si>
  <si>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</si>
  <si>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</si>
  <si>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</si>
  <si>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</si>
  <si>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</si>
  <si>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Octubre</t>
  </si>
  <si>
    <t>Noviembre</t>
  </si>
  <si>
    <t>Diciembre</t>
  </si>
  <si>
    <t>Mejorar Rentab.</t>
  </si>
  <si>
    <t>Maximizar Bº Accionistas</t>
  </si>
  <si>
    <t>Reducir Activos</t>
  </si>
  <si>
    <t>Aumentar Ventas</t>
  </si>
  <si>
    <t>Mejorar Satisfac. Cliente</t>
  </si>
  <si>
    <t>Fidelizar Cliente</t>
  </si>
  <si>
    <t>Optimizar Compras</t>
  </si>
  <si>
    <t>Satisfaccion Empleado</t>
  </si>
  <si>
    <t>Mejorar Comida</t>
  </si>
  <si>
    <t>Reducir Bajas Laborales</t>
  </si>
  <si>
    <t>BAI</t>
  </si>
  <si>
    <t>Bº por Accion</t>
  </si>
  <si>
    <t>Activo Fijo(en miles)</t>
  </si>
  <si>
    <t>Ventas Mensuales (en miles)</t>
  </si>
  <si>
    <t>Encuestas Satisfactorias</t>
  </si>
  <si>
    <t>Clientes que repiten</t>
  </si>
  <si>
    <t>Descuentos medios en compras(%)</t>
  </si>
  <si>
    <t>Encuesta Negativas</t>
  </si>
  <si>
    <t>Encuesta sobre comida</t>
  </si>
  <si>
    <t>% Empleados con Bajas</t>
  </si>
  <si>
    <t xml:space="preserve">Mejorar Rendimiento </t>
  </si>
  <si>
    <t>Reducir Gastos Fijos</t>
  </si>
  <si>
    <t>Aumentar Productividad</t>
  </si>
  <si>
    <t>Reducir Tiempos Admon.</t>
  </si>
  <si>
    <t>Gestiones realizadas por hora</t>
  </si>
  <si>
    <t>Gastos Fijos</t>
  </si>
  <si>
    <t>Uds producidas por persona</t>
  </si>
  <si>
    <t>Tiempo dedicado por Gestion</t>
  </si>
  <si>
    <t>OBJETIVOS</t>
  </si>
  <si>
    <t>REALES</t>
  </si>
  <si>
    <t>% OBJETIVO</t>
  </si>
  <si>
    <t>Set</t>
  </si>
  <si>
    <t>Setiembre</t>
  </si>
  <si>
    <t>Mes abr.</t>
  </si>
  <si>
    <t>Aguja</t>
  </si>
  <si>
    <t>X</t>
  </si>
  <si>
    <t>Y</t>
  </si>
  <si>
    <t>CALCULOS DE VELOCÍMETROS</t>
  </si>
  <si>
    <t>DATOS OBJETIVOS</t>
  </si>
  <si>
    <t>DATOS REALES</t>
  </si>
  <si>
    <t>MAPA</t>
  </si>
  <si>
    <t>MAPA ESTRATEGICO</t>
  </si>
  <si>
    <t>Seleccionar un mes</t>
  </si>
  <si>
    <t>BALANCED SCORECARD</t>
  </si>
  <si>
    <t>DIAL</t>
  </si>
  <si>
    <t>PERSPECTIVA FINANCIERA</t>
  </si>
  <si>
    <t>Gráfico</t>
  </si>
  <si>
    <t>PERSPECTIVA CLIENTES</t>
  </si>
  <si>
    <t>PERSPECTIVA PROCESOS INTERNOS</t>
  </si>
  <si>
    <t>PERSPECTIVA RECURSOS HUMANOS</t>
  </si>
  <si>
    <t>INICIATIVAS ESTRATEGICAS</t>
  </si>
  <si>
    <t>FINANCIERAS</t>
  </si>
  <si>
    <t>CLIENTES</t>
  </si>
  <si>
    <t>INTERNOS</t>
  </si>
  <si>
    <t>RRHH</t>
  </si>
  <si>
    <t>RESUMENES Y GRÁFICOS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</si>
</sst>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0.0%"/>
    <numFmt numFmtId="166" formatCode="#,##0_ ;\-#,##0\ "/>
    <numFmt numFmtId="167" formatCode="_-* #,##0.0000_-;\-* #,##0.0000_-;_-* &quot;-&quot;??_-;_-@_-"/>
  </numFmts>
  <fonts count="36" x14ac:knownFonts="1">
    <font>
      <sz val="11"/>
      <color theme="1"/>
      <name val="Calibri"/>
      <family val="2"/>
      <scheme val="minor"/>
    </font>
    <font>
      <sz val="8"/>
      <name val="Tahoma"/>
      <family val="2"/>
    </font>
    <font>
      <b/>
      <sz val="8"/>
      <name val="Tahoma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Tahoma"/>
      <family val="2"/>
    </font>
    <font>
      <sz val="8"/>
      <color theme="0" tint="-0.34998626667073579"/>
      <name val="Tahoma"/>
      <family val="2"/>
    </font>
    <font>
      <b/>
      <sz val="8"/>
      <color theme="0" tint="-0.499984740745262"/>
      <name val="Tahoma"/>
      <family val="2"/>
    </font>
    <font>
      <b/>
      <sz val="8"/>
      <color theme="0"/>
      <name val="Tahoma"/>
      <family val="2"/>
    </font>
    <font>
      <b/>
      <sz val="10"/>
      <color theme="1" tint="0.34998626667073579"/>
      <name val="Tahoma"/>
      <family val="2"/>
    </font>
    <font>
      <b/>
      <sz val="10"/>
      <color theme="0" tint="-0.499984740745262"/>
      <name val="Tahoma"/>
      <family val="2"/>
    </font>
    <font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rgb="FFFFFF00"/>
      <name val="Calibri"/>
      <family val="2"/>
      <scheme val="minor"/>
    </font>
    <font>
      <sz val="11"/>
      <color theme="2"/>
      <name val="Calibri"/>
      <family val="2"/>
      <scheme val="minor"/>
    </font>
    <font>
      <sz val="8"/>
      <color theme="0"/>
      <name val="Tahoma"/>
      <family val="2"/>
    </font>
    <font>
      <sz val="11"/>
      <color theme="0" tint="-4.9989318521683403E-2"/>
      <name val="Calibri"/>
      <family val="2"/>
      <scheme val="minor"/>
    </font>
    <font>
      <b/>
      <sz val="11"/>
      <color theme="9" tint="0.39997558519241921"/>
      <name val="Calibri"/>
      <family val="2"/>
      <scheme val="minor"/>
    </font>
    <font>
      <sz val="11"/>
      <color rgb="FFFFC000"/>
      <name val="Wingdings"/>
      <charset val="2"/>
    </font>
    <font>
      <u/>
      <sz val="8"/>
      <color rgb="FFFFC000"/>
      <name val="Tahoma"/>
      <family val="2"/>
    </font>
    <font>
      <sz val="12"/>
      <color theme="0" tint="-4.9989318521683403E-2"/>
      <name val="Calibri"/>
      <family val="2"/>
      <scheme val="minor"/>
    </font>
    <font>
      <b/>
      <sz val="8"/>
      <color theme="1" tint="0.34998626667073579"/>
      <name val="Tahoma"/>
      <family val="2"/>
    </font>
    <font>
      <sz val="12"/>
      <color theme="1"/>
      <name val="Tahoma"/>
      <family val="2"/>
    </font>
    <font>
      <u/>
      <sz val="11"/>
      <color rgb="FFFFC000"/>
      <name val="Calibri"/>
      <family val="2"/>
      <scheme val="minor"/>
    </font>
    <font>
      <b/>
      <sz val="1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9"/>
      <name val="Tahoma"/>
      <family val="2"/>
    </font>
    <font>
      <b/>
      <sz val="9"/>
      <color theme="1"/>
      <name val="Tahoma"/>
      <family val="2"/>
    </font>
    <font>
      <b/>
      <sz val="9"/>
      <color indexed="81"/>
      <name val="Tahoma"/>
      <family val="2"/>
    </font>
    <font>
      <b/>
      <sz val="8"/>
      <color theme="1"/>
      <name val="Tahoma"/>
      <family val="2"/>
    </font>
  </fonts>
  <fills count="20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theme="0" tint="-0.24994659260841701"/>
      </right>
      <top/>
      <bottom/>
      <diagonal/>
    </border>
    <border>
      <left/>
      <right/>
      <top style="thin">
        <color theme="0" tint="-0.24994659260841701"/>
      </top>
      <bottom/>
      <diagonal/>
    </border>
    <border>
      <left/>
      <right/>
      <top style="medium">
        <color theme="0" tint="-0.34998626667073579"/>
      </top>
      <bottom style="thin">
        <color indexed="64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 style="medium">
        <color theme="0" tint="-0.34998626667073579"/>
      </top>
      <bottom/>
      <diagonal/>
    </border>
    <border>
      <left/>
      <right/>
      <top/>
      <bottom style="medium">
        <color theme="0" tint="-0.34998626667073579"/>
      </bottom>
      <diagonal/>
    </border>
    <border>
      <left style="thin">
        <color theme="0" tint="-0.14996795556505021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/>
      <top style="medium">
        <color theme="0" tint="-0.34998626667073579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theme="0" tint="-0.34998626667073579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theme="0" tint="-0.34998626667073579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24994659260841701"/>
      </left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theme="0"/>
      </left>
      <right style="hair">
        <color auto="1"/>
      </right>
      <top style="thick">
        <color theme="0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ck">
        <color theme="0"/>
      </top>
      <bottom style="hair">
        <color auto="1"/>
      </bottom>
      <diagonal/>
    </border>
    <border>
      <left style="hair">
        <color auto="1"/>
      </left>
      <right style="thick">
        <color theme="0"/>
      </right>
      <top style="thick">
        <color theme="0"/>
      </top>
      <bottom style="hair">
        <color auto="1"/>
      </bottom>
      <diagonal/>
    </border>
    <border>
      <left style="thick">
        <color theme="0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ck">
        <color theme="0"/>
      </right>
      <top style="hair">
        <color auto="1"/>
      </top>
      <bottom style="hair">
        <color auto="1"/>
      </bottom>
      <diagonal/>
    </border>
    <border>
      <left style="thick">
        <color theme="0"/>
      </left>
      <right style="hair">
        <color auto="1"/>
      </right>
      <top style="hair">
        <color auto="1"/>
      </top>
      <bottom style="thick">
        <color theme="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ck">
        <color theme="0"/>
      </bottom>
      <diagonal/>
    </border>
    <border>
      <left style="hair">
        <color auto="1"/>
      </left>
      <right style="thick">
        <color theme="0"/>
      </right>
      <top style="hair">
        <color auto="1"/>
      </top>
      <bottom style="thick">
        <color theme="0"/>
      </bottom>
      <diagonal/>
    </border>
    <border>
      <left/>
      <right/>
      <top/>
      <bottom style="hair">
        <color theme="4"/>
      </bottom>
      <diagonal/>
    </border>
    <border>
      <left/>
      <right/>
      <top/>
      <bottom style="thick">
        <color theme="5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95">
    <xf numFmtId="0" fontId="0" fillId="0" borderId="0" xfId="0"/>
    <xf numFmtId="0" fontId="0" fillId="0" borderId="0" xfId="0" applyProtection="1">
      <protection hidden="1"/>
    </xf>
    <xf numFmtId="0" fontId="8" fillId="0" borderId="0" xfId="0" applyFont="1"/>
    <xf numFmtId="164" fontId="3" fillId="0" borderId="0" xfId="2" applyNumberFormat="1" applyFont="1"/>
    <xf numFmtId="0" fontId="0" fillId="3" borderId="0" xfId="0" applyFill="1" applyProtection="1">
      <protection hidden="1"/>
    </xf>
    <xf numFmtId="0" fontId="11" fillId="3" borderId="0" xfId="0" applyFont="1" applyFill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0" fillId="3" borderId="3" xfId="0" applyFill="1" applyBorder="1" applyProtection="1">
      <protection hidden="1"/>
    </xf>
    <xf numFmtId="0" fontId="9" fillId="3" borderId="0" xfId="0" applyFont="1" applyFill="1" applyAlignment="1" applyProtection="1">
      <alignment vertical="center"/>
      <protection hidden="1"/>
    </xf>
    <xf numFmtId="0" fontId="1" fillId="3" borderId="0" xfId="0" applyFont="1" applyFill="1" applyAlignment="1" applyProtection="1">
      <alignment vertical="center"/>
      <protection hidden="1"/>
    </xf>
    <xf numFmtId="0" fontId="13" fillId="0" borderId="0" xfId="0" applyFont="1" applyProtection="1">
      <protection hidden="1"/>
    </xf>
    <xf numFmtId="0" fontId="13" fillId="3" borderId="0" xfId="0" applyFont="1" applyFill="1" applyAlignment="1" applyProtection="1">
      <alignment vertical="center"/>
      <protection hidden="1"/>
    </xf>
    <xf numFmtId="0" fontId="14" fillId="3" borderId="0" xfId="0" applyFont="1" applyFill="1" applyAlignment="1" applyProtection="1">
      <alignment vertical="center"/>
      <protection hidden="1"/>
    </xf>
    <xf numFmtId="0" fontId="9" fillId="0" borderId="0" xfId="0" applyFont="1" applyProtection="1">
      <protection hidden="1"/>
    </xf>
    <xf numFmtId="0" fontId="9" fillId="0" borderId="4" xfId="0" applyFont="1" applyBorder="1" applyProtection="1">
      <protection hidden="1"/>
    </xf>
    <xf numFmtId="0" fontId="0" fillId="0" borderId="4" xfId="0" applyBorder="1" applyProtection="1">
      <protection hidden="1"/>
    </xf>
    <xf numFmtId="10" fontId="0" fillId="0" borderId="0" xfId="0" applyNumberFormat="1" applyProtection="1">
      <protection hidden="1"/>
    </xf>
    <xf numFmtId="0" fontId="15" fillId="3" borderId="0" xfId="0" applyFont="1" applyFill="1" applyProtection="1">
      <protection hidden="1"/>
    </xf>
    <xf numFmtId="0" fontId="9" fillId="3" borderId="6" xfId="0" applyFont="1" applyFill="1" applyBorder="1" applyAlignment="1" applyProtection="1">
      <alignment vertical="center" wrapText="1"/>
      <protection hidden="1"/>
    </xf>
    <xf numFmtId="0" fontId="9" fillId="3" borderId="7" xfId="0" applyFont="1" applyFill="1" applyBorder="1" applyAlignment="1" applyProtection="1">
      <alignment vertical="center" wrapText="1"/>
      <protection hidden="1"/>
    </xf>
    <xf numFmtId="0" fontId="9" fillId="3" borderId="8" xfId="0" applyFont="1" applyFill="1" applyBorder="1" applyAlignment="1" applyProtection="1">
      <alignment vertical="center" wrapText="1"/>
      <protection hidden="1"/>
    </xf>
    <xf numFmtId="0" fontId="9" fillId="3" borderId="6" xfId="0" applyFont="1" applyFill="1" applyBorder="1" applyAlignment="1" applyProtection="1">
      <alignment horizontal="left" vertical="center" wrapText="1"/>
      <protection hidden="1"/>
    </xf>
    <xf numFmtId="0" fontId="9" fillId="3" borderId="7" xfId="0" applyFont="1" applyFill="1" applyBorder="1" applyAlignment="1" applyProtection="1">
      <alignment horizontal="left" vertical="center" wrapText="1"/>
      <protection hidden="1"/>
    </xf>
    <xf numFmtId="0" fontId="9" fillId="3" borderId="8" xfId="0" applyFont="1" applyFill="1" applyBorder="1" applyAlignment="1" applyProtection="1">
      <alignment horizontal="left" vertical="center" wrapText="1"/>
      <protection hidden="1"/>
    </xf>
    <xf numFmtId="0" fontId="4" fillId="3" borderId="0" xfId="0" applyFont="1" applyFill="1" applyProtection="1">
      <protection hidden="1"/>
    </xf>
    <xf numFmtId="0" fontId="4" fillId="3" borderId="3" xfId="0" applyFont="1" applyFill="1" applyBorder="1" applyProtection="1">
      <protection hidden="1"/>
    </xf>
    <xf numFmtId="0" fontId="4" fillId="3" borderId="0" xfId="0" applyFont="1" applyFill="1" applyAlignment="1" applyProtection="1">
      <alignment horizontal="center"/>
      <protection hidden="1"/>
    </xf>
    <xf numFmtId="0" fontId="4" fillId="0" borderId="4" xfId="0" applyFont="1" applyBorder="1" applyProtection="1">
      <protection hidden="1"/>
    </xf>
    <xf numFmtId="1" fontId="4" fillId="3" borderId="0" xfId="0" applyNumberFormat="1" applyFont="1" applyFill="1" applyProtection="1">
      <protection hidden="1"/>
    </xf>
    <xf numFmtId="0" fontId="7" fillId="3" borderId="0" xfId="0" applyFont="1" applyFill="1" applyProtection="1">
      <protection hidden="1"/>
    </xf>
    <xf numFmtId="0" fontId="7" fillId="3" borderId="3" xfId="0" applyFont="1" applyFill="1" applyBorder="1" applyProtection="1">
      <protection hidden="1"/>
    </xf>
    <xf numFmtId="0" fontId="7" fillId="0" borderId="4" xfId="0" applyFont="1" applyBorder="1" applyProtection="1">
      <protection hidden="1"/>
    </xf>
    <xf numFmtId="0" fontId="7" fillId="0" borderId="0" xfId="0" applyFont="1" applyProtection="1">
      <protection hidden="1"/>
    </xf>
    <xf numFmtId="0" fontId="15" fillId="3" borderId="3" xfId="0" applyFont="1" applyFill="1" applyBorder="1" applyProtection="1">
      <protection hidden="1"/>
    </xf>
    <xf numFmtId="0" fontId="18" fillId="3" borderId="0" xfId="0" applyFont="1" applyFill="1" applyProtection="1">
      <protection hidden="1"/>
    </xf>
    <xf numFmtId="0" fontId="18" fillId="3" borderId="3" xfId="0" applyFont="1" applyFill="1" applyBorder="1" applyProtection="1">
      <protection hidden="1"/>
    </xf>
    <xf numFmtId="1" fontId="18" fillId="3" borderId="0" xfId="0" applyNumberFormat="1" applyFont="1" applyFill="1" applyProtection="1">
      <protection hidden="1"/>
    </xf>
    <xf numFmtId="0" fontId="18" fillId="0" borderId="4" xfId="0" applyFont="1" applyBorder="1" applyProtection="1">
      <protection hidden="1"/>
    </xf>
    <xf numFmtId="0" fontId="1" fillId="3" borderId="0" xfId="0" applyFont="1" applyFill="1"/>
    <xf numFmtId="0" fontId="9" fillId="3" borderId="0" xfId="0" applyFont="1" applyFill="1"/>
    <xf numFmtId="0" fontId="20" fillId="3" borderId="0" xfId="0" applyFont="1" applyFill="1" applyProtection="1">
      <protection hidden="1"/>
    </xf>
    <xf numFmtId="0" fontId="20" fillId="3" borderId="3" xfId="0" applyFont="1" applyFill="1" applyBorder="1" applyProtection="1">
      <protection hidden="1"/>
    </xf>
    <xf numFmtId="1" fontId="20" fillId="3" borderId="0" xfId="0" applyNumberFormat="1" applyFont="1" applyFill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10" fillId="0" borderId="0" xfId="0" applyFont="1" applyAlignment="1" applyProtection="1">
      <alignment horizontal="center"/>
      <protection hidden="1"/>
    </xf>
    <xf numFmtId="0" fontId="8" fillId="0" borderId="1" xfId="0" applyFont="1" applyBorder="1" applyAlignment="1" applyProtection="1">
      <alignment vertical="center"/>
      <protection locked="0"/>
    </xf>
    <xf numFmtId="0" fontId="8" fillId="0" borderId="2" xfId="0" applyFont="1" applyBorder="1" applyAlignment="1" applyProtection="1">
      <alignment vertical="center"/>
      <protection locked="0"/>
    </xf>
    <xf numFmtId="0" fontId="8" fillId="0" borderId="5" xfId="0" applyFont="1" applyBorder="1" applyAlignment="1" applyProtection="1">
      <alignment vertical="center"/>
      <protection locked="0"/>
    </xf>
    <xf numFmtId="0" fontId="8" fillId="0" borderId="9" xfId="0" applyFont="1" applyBorder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hidden="1"/>
    </xf>
    <xf numFmtId="0" fontId="8" fillId="0" borderId="1" xfId="0" applyFont="1" applyBorder="1" applyAlignment="1" applyProtection="1">
      <alignment vertical="center"/>
      <protection hidden="1"/>
    </xf>
    <xf numFmtId="0" fontId="8" fillId="0" borderId="5" xfId="0" applyFont="1" applyBorder="1" applyAlignment="1" applyProtection="1">
      <alignment vertical="center"/>
      <protection hidden="1"/>
    </xf>
    <xf numFmtId="0" fontId="8" fillId="0" borderId="2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vertical="center"/>
      <protection hidden="1"/>
    </xf>
    <xf numFmtId="2" fontId="0" fillId="0" borderId="0" xfId="0" applyNumberFormat="1" applyAlignment="1" applyProtection="1">
      <alignment vertical="center"/>
      <protection hidden="1"/>
    </xf>
    <xf numFmtId="2" fontId="0" fillId="0" borderId="16" xfId="0" applyNumberFormat="1" applyBorder="1" applyAlignment="1" applyProtection="1">
      <alignment vertical="center"/>
      <protection hidden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  <protection locked="0"/>
    </xf>
    <xf numFmtId="2" fontId="0" fillId="0" borderId="0" xfId="0" applyNumberFormat="1" applyAlignment="1">
      <alignment horizontal="left" vertical="center"/>
    </xf>
    <xf numFmtId="2" fontId="0" fillId="0" borderId="0" xfId="0" applyNumberFormat="1" applyAlignment="1">
      <alignment horizontal="center" vertical="center"/>
    </xf>
    <xf numFmtId="0" fontId="0" fillId="0" borderId="5" xfId="0" applyBorder="1" applyAlignment="1" applyProtection="1">
      <alignment vertical="center"/>
      <protection locked="0"/>
    </xf>
    <xf numFmtId="0" fontId="0" fillId="0" borderId="9" xfId="0" applyBorder="1" applyAlignment="1" applyProtection="1">
      <alignment vertical="center"/>
      <protection locked="0"/>
    </xf>
    <xf numFmtId="0" fontId="15" fillId="0" borderId="1" xfId="0" applyFont="1" applyBorder="1" applyAlignment="1" applyProtection="1">
      <alignment horizontal="center" vertical="center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0" fillId="7" borderId="0" xfId="0" applyFill="1" applyProtection="1">
      <protection hidden="1"/>
    </xf>
    <xf numFmtId="0" fontId="4" fillId="7" borderId="0" xfId="0" applyFont="1" applyFill="1" applyProtection="1">
      <protection hidden="1"/>
    </xf>
    <xf numFmtId="0" fontId="16" fillId="7" borderId="0" xfId="0" applyFont="1" applyFill="1" applyProtection="1">
      <protection hidden="1"/>
    </xf>
    <xf numFmtId="0" fontId="17" fillId="7" borderId="0" xfId="0" applyFont="1" applyFill="1" applyProtection="1">
      <protection hidden="1"/>
    </xf>
    <xf numFmtId="0" fontId="7" fillId="7" borderId="0" xfId="0" applyFont="1" applyFill="1" applyProtection="1">
      <protection hidden="1"/>
    </xf>
    <xf numFmtId="0" fontId="5" fillId="7" borderId="0" xfId="0" applyFont="1" applyFill="1" applyProtection="1">
      <protection locked="0"/>
    </xf>
    <xf numFmtId="0" fontId="0" fillId="7" borderId="0" xfId="0" applyFill="1" applyAlignment="1" applyProtection="1">
      <alignment vertical="center"/>
      <protection hidden="1"/>
    </xf>
    <xf numFmtId="0" fontId="27" fillId="7" borderId="0" xfId="1" applyFont="1" applyFill="1" applyBorder="1" applyAlignment="1" applyProtection="1">
      <protection hidden="1"/>
    </xf>
    <xf numFmtId="0" fontId="5" fillId="7" borderId="0" xfId="0" applyFont="1" applyFill="1" applyProtection="1">
      <protection hidden="1"/>
    </xf>
    <xf numFmtId="0" fontId="5" fillId="6" borderId="26" xfId="0" applyFont="1" applyFill="1" applyBorder="1" applyAlignment="1" applyProtection="1">
      <alignment vertical="center"/>
      <protection locked="0"/>
    </xf>
    <xf numFmtId="0" fontId="5" fillId="6" borderId="2" xfId="0" applyFont="1" applyFill="1" applyBorder="1" applyAlignment="1" applyProtection="1">
      <alignment vertical="center"/>
      <protection locked="0"/>
    </xf>
    <xf numFmtId="0" fontId="5" fillId="6" borderId="27" xfId="0" applyFont="1" applyFill="1" applyBorder="1" applyAlignment="1" applyProtection="1">
      <alignment vertical="center"/>
      <protection locked="0"/>
    </xf>
    <xf numFmtId="2" fontId="5" fillId="6" borderId="26" xfId="0" applyNumberFormat="1" applyFont="1" applyFill="1" applyBorder="1" applyAlignment="1" applyProtection="1">
      <alignment vertical="center"/>
      <protection locked="0"/>
    </xf>
    <xf numFmtId="2" fontId="4" fillId="6" borderId="2" xfId="0" applyNumberFormat="1" applyFont="1" applyFill="1" applyBorder="1" applyAlignment="1" applyProtection="1">
      <alignment horizontal="center" vertical="center"/>
      <protection locked="0"/>
    </xf>
    <xf numFmtId="2" fontId="5" fillId="6" borderId="2" xfId="0" applyNumberFormat="1" applyFont="1" applyFill="1" applyBorder="1" applyAlignment="1" applyProtection="1">
      <alignment vertical="center"/>
      <protection locked="0"/>
    </xf>
    <xf numFmtId="2" fontId="5" fillId="6" borderId="27" xfId="0" applyNumberFormat="1" applyFont="1" applyFill="1" applyBorder="1" applyAlignment="1" applyProtection="1">
      <alignment vertical="center"/>
      <protection locked="0"/>
    </xf>
    <xf numFmtId="0" fontId="8" fillId="8" borderId="10" xfId="0" applyFont="1" applyFill="1" applyBorder="1" applyAlignment="1" applyProtection="1">
      <alignment horizontal="center" vertical="center"/>
      <protection hidden="1"/>
    </xf>
    <xf numFmtId="2" fontId="8" fillId="8" borderId="10" xfId="0" applyNumberFormat="1" applyFont="1" applyFill="1" applyBorder="1" applyAlignment="1" applyProtection="1">
      <alignment horizontal="center" vertical="center"/>
      <protection hidden="1"/>
    </xf>
    <xf numFmtId="0" fontId="8" fillId="8" borderId="1" xfId="0" applyFont="1" applyFill="1" applyBorder="1" applyAlignment="1" applyProtection="1">
      <alignment horizontal="center" vertical="center"/>
      <protection hidden="1"/>
    </xf>
    <xf numFmtId="0" fontId="5" fillId="9" borderId="26" xfId="0" applyFont="1" applyFill="1" applyBorder="1" applyAlignment="1">
      <alignment vertical="center"/>
    </xf>
    <xf numFmtId="0" fontId="5" fillId="9" borderId="2" xfId="0" applyFont="1" applyFill="1" applyBorder="1" applyAlignment="1">
      <alignment vertical="center"/>
    </xf>
    <xf numFmtId="0" fontId="5" fillId="9" borderId="27" xfId="0" applyFont="1" applyFill="1" applyBorder="1" applyAlignment="1">
      <alignment vertical="center"/>
    </xf>
    <xf numFmtId="0" fontId="4" fillId="9" borderId="2" xfId="0" applyFont="1" applyFill="1" applyBorder="1" applyAlignment="1">
      <alignment horizontal="center" vertical="center"/>
    </xf>
    <xf numFmtId="2" fontId="5" fillId="9" borderId="26" xfId="0" applyNumberFormat="1" applyFont="1" applyFill="1" applyBorder="1" applyAlignment="1">
      <alignment vertical="center"/>
    </xf>
    <xf numFmtId="0" fontId="8" fillId="10" borderId="10" xfId="0" applyFont="1" applyFill="1" applyBorder="1" applyAlignment="1" applyProtection="1">
      <alignment horizontal="center" vertical="center"/>
      <protection hidden="1"/>
    </xf>
    <xf numFmtId="2" fontId="8" fillId="10" borderId="10" xfId="0" applyNumberFormat="1" applyFont="1" applyFill="1" applyBorder="1" applyAlignment="1" applyProtection="1">
      <alignment horizontal="center" vertical="center"/>
      <protection hidden="1"/>
    </xf>
    <xf numFmtId="0" fontId="0" fillId="0" borderId="28" xfId="0" applyBorder="1"/>
    <xf numFmtId="164" fontId="0" fillId="0" borderId="28" xfId="0" applyNumberFormat="1" applyBorder="1"/>
    <xf numFmtId="167" fontId="0" fillId="0" borderId="28" xfId="0" applyNumberFormat="1" applyBorder="1"/>
    <xf numFmtId="10" fontId="3" fillId="0" borderId="0" xfId="3" applyNumberFormat="1" applyFont="1" applyFill="1"/>
    <xf numFmtId="164" fontId="3" fillId="0" borderId="0" xfId="2" applyNumberFormat="1" applyFont="1" applyFill="1"/>
    <xf numFmtId="0" fontId="8" fillId="11" borderId="0" xfId="0" applyFont="1" applyFill="1"/>
    <xf numFmtId="0" fontId="5" fillId="7" borderId="0" xfId="0" applyFont="1" applyFill="1"/>
    <xf numFmtId="0" fontId="0" fillId="0" borderId="0" xfId="0" applyAlignment="1">
      <alignment horizontal="center"/>
    </xf>
    <xf numFmtId="0" fontId="8" fillId="12" borderId="0" xfId="0" applyFont="1" applyFill="1" applyAlignment="1">
      <alignment horizontal="center"/>
    </xf>
    <xf numFmtId="0" fontId="0" fillId="0" borderId="25" xfId="0" applyBorder="1" applyAlignment="1">
      <alignment horizontal="center"/>
    </xf>
    <xf numFmtId="0" fontId="0" fillId="0" borderId="25" xfId="0" applyBorder="1"/>
    <xf numFmtId="0" fontId="8" fillId="11" borderId="25" xfId="0" applyFont="1" applyFill="1" applyBorder="1" applyAlignment="1">
      <alignment horizontal="center"/>
    </xf>
    <xf numFmtId="43" fontId="8" fillId="0" borderId="0" xfId="2" applyFont="1"/>
    <xf numFmtId="10" fontId="0" fillId="0" borderId="25" xfId="0" applyNumberFormat="1" applyBorder="1" applyAlignment="1">
      <alignment horizontal="center"/>
    </xf>
    <xf numFmtId="9" fontId="5" fillId="2" borderId="31" xfId="3" applyFont="1" applyFill="1" applyBorder="1" applyAlignment="1" applyProtection="1">
      <alignment horizontal="center"/>
      <protection locked="0" hidden="1"/>
    </xf>
    <xf numFmtId="9" fontId="5" fillId="4" borderId="37" xfId="3" applyFont="1" applyFill="1" applyBorder="1" applyAlignment="1" applyProtection="1">
      <alignment horizontal="center"/>
      <protection hidden="1"/>
    </xf>
    <xf numFmtId="9" fontId="28" fillId="14" borderId="34" xfId="3" applyFont="1" applyFill="1" applyBorder="1" applyAlignment="1" applyProtection="1">
      <alignment horizontal="center"/>
      <protection locked="0" hidden="1"/>
    </xf>
    <xf numFmtId="0" fontId="29" fillId="7" borderId="0" xfId="0" applyFont="1" applyFill="1" applyAlignment="1" applyProtection="1">
      <alignment vertical="center"/>
      <protection hidden="1"/>
    </xf>
    <xf numFmtId="4" fontId="0" fillId="0" borderId="12" xfId="0" applyNumberFormat="1" applyBorder="1" applyAlignment="1" applyProtection="1">
      <alignment vertical="center"/>
      <protection locked="0"/>
    </xf>
    <xf numFmtId="4" fontId="0" fillId="0" borderId="11" xfId="0" applyNumberFormat="1" applyBorder="1" applyAlignment="1" applyProtection="1">
      <alignment vertical="center"/>
      <protection locked="0"/>
    </xf>
    <xf numFmtId="4" fontId="0" fillId="0" borderId="13" xfId="0" applyNumberFormat="1" applyBorder="1" applyAlignment="1" applyProtection="1">
      <alignment vertical="center"/>
      <protection locked="0"/>
    </xf>
    <xf numFmtId="4" fontId="0" fillId="0" borderId="14" xfId="0" applyNumberFormat="1" applyBorder="1" applyAlignment="1" applyProtection="1">
      <alignment vertical="center"/>
      <protection locked="0"/>
    </xf>
    <xf numFmtId="4" fontId="0" fillId="0" borderId="15" xfId="0" applyNumberFormat="1" applyBorder="1" applyAlignment="1" applyProtection="1">
      <alignment vertical="center"/>
      <protection locked="0"/>
    </xf>
    <xf numFmtId="4" fontId="0" fillId="0" borderId="17" xfId="0" applyNumberFormat="1" applyBorder="1" applyAlignment="1" applyProtection="1">
      <alignment vertical="center"/>
      <protection locked="0"/>
    </xf>
    <xf numFmtId="0" fontId="0" fillId="0" borderId="0" xfId="0" applyAlignment="1" applyProtection="1">
      <alignment horizontal="left" wrapText="1"/>
      <protection hidden="1"/>
    </xf>
    <xf numFmtId="0" fontId="0" fillId="7" borderId="0" xfId="0" applyFill="1" applyAlignment="1" applyProtection="1">
      <alignment horizontal="center" vertical="center"/>
      <protection hidden="1"/>
    </xf>
    <xf numFmtId="0" fontId="0" fillId="7" borderId="0" xfId="0" applyFill="1" applyAlignment="1" applyProtection="1">
      <alignment horizontal="center"/>
      <protection hidden="1"/>
    </xf>
    <xf numFmtId="0" fontId="0" fillId="11" borderId="0" xfId="0" applyFill="1" applyProtection="1">
      <protection hidden="1"/>
    </xf>
    <xf numFmtId="0" fontId="9" fillId="11" borderId="0" xfId="0" applyFont="1" applyFill="1" applyProtection="1">
      <protection hidden="1"/>
    </xf>
    <xf numFmtId="0" fontId="0" fillId="15" borderId="0" xfId="0" applyFill="1" applyProtection="1">
      <protection hidden="1"/>
    </xf>
    <xf numFmtId="0" fontId="0" fillId="11" borderId="38" xfId="0" applyFill="1" applyBorder="1" applyProtection="1">
      <protection hidden="1"/>
    </xf>
    <xf numFmtId="0" fontId="0" fillId="0" borderId="38" xfId="0" applyBorder="1" applyProtection="1">
      <protection hidden="1"/>
    </xf>
    <xf numFmtId="0" fontId="0" fillId="15" borderId="38" xfId="0" applyFill="1" applyBorder="1" applyProtection="1">
      <protection hidden="1"/>
    </xf>
    <xf numFmtId="0" fontId="0" fillId="3" borderId="38" xfId="0" applyFill="1" applyBorder="1" applyProtection="1">
      <protection hidden="1"/>
    </xf>
    <xf numFmtId="0" fontId="0" fillId="12" borderId="0" xfId="0" applyFill="1" applyProtection="1">
      <protection hidden="1"/>
    </xf>
    <xf numFmtId="0" fontId="0" fillId="12" borderId="38" xfId="0" applyFill="1" applyBorder="1" applyProtection="1">
      <protection hidden="1"/>
    </xf>
    <xf numFmtId="0" fontId="10" fillId="0" borderId="0" xfId="0" applyFont="1" applyProtection="1">
      <protection hidden="1"/>
    </xf>
    <xf numFmtId="166" fontId="9" fillId="0" borderId="0" xfId="2" applyNumberFormat="1" applyFont="1" applyFill="1" applyBorder="1" applyAlignment="1" applyProtection="1">
      <alignment vertical="center"/>
      <protection hidden="1"/>
    </xf>
    <xf numFmtId="165" fontId="9" fillId="0" borderId="0" xfId="3" applyNumberFormat="1" applyFont="1" applyFill="1" applyBorder="1" applyAlignment="1" applyProtection="1">
      <alignment vertical="center"/>
      <protection hidden="1"/>
    </xf>
    <xf numFmtId="0" fontId="24" fillId="0" borderId="0" xfId="0" applyFont="1" applyAlignment="1" applyProtection="1">
      <alignment vertical="center"/>
      <protection hidden="1"/>
    </xf>
    <xf numFmtId="0" fontId="24" fillId="0" borderId="0" xfId="0" applyFont="1" applyAlignment="1" applyProtection="1">
      <alignment horizontal="center" vertical="center"/>
      <protection hidden="1"/>
    </xf>
    <xf numFmtId="0" fontId="23" fillId="7" borderId="0" xfId="1" applyFont="1" applyFill="1" applyBorder="1" applyAlignment="1" applyProtection="1">
      <protection hidden="1"/>
    </xf>
    <xf numFmtId="0" fontId="29" fillId="7" borderId="0" xfId="0" applyFont="1" applyFill="1" applyAlignment="1" applyProtection="1">
      <alignment horizontal="left" vertical="center" indent="1"/>
      <protection hidden="1"/>
    </xf>
    <xf numFmtId="0" fontId="24" fillId="11" borderId="0" xfId="0" applyFont="1" applyFill="1" applyAlignment="1" applyProtection="1">
      <alignment horizontal="center" vertical="center"/>
      <protection hidden="1"/>
    </xf>
    <xf numFmtId="0" fontId="24" fillId="11" borderId="0" xfId="0" applyFont="1" applyFill="1" applyAlignment="1" applyProtection="1">
      <alignment vertical="center"/>
      <protection hidden="1"/>
    </xf>
    <xf numFmtId="0" fontId="2" fillId="11" borderId="0" xfId="0" applyFont="1" applyFill="1" applyAlignment="1" applyProtection="1">
      <alignment vertical="center"/>
      <protection hidden="1"/>
    </xf>
    <xf numFmtId="0" fontId="10" fillId="11" borderId="0" xfId="0" applyFont="1" applyFill="1" applyAlignment="1" applyProtection="1">
      <alignment horizontal="center"/>
      <protection hidden="1"/>
    </xf>
    <xf numFmtId="0" fontId="33" fillId="0" borderId="39" xfId="0" applyFont="1" applyBorder="1" applyProtection="1">
      <protection hidden="1"/>
    </xf>
    <xf numFmtId="0" fontId="0" fillId="0" borderId="39" xfId="0" applyBorder="1" applyProtection="1">
      <protection hidden="1"/>
    </xf>
    <xf numFmtId="0" fontId="32" fillId="0" borderId="39" xfId="0" applyFont="1" applyBorder="1" applyProtection="1">
      <protection hidden="1"/>
    </xf>
    <xf numFmtId="0" fontId="2" fillId="0" borderId="0" xfId="0" applyFont="1" applyAlignment="1" applyProtection="1">
      <alignment horizontal="center"/>
      <protection hidden="1"/>
    </xf>
    <xf numFmtId="0" fontId="21" fillId="7" borderId="0" xfId="0" applyFont="1" applyFill="1" applyAlignment="1" applyProtection="1">
      <alignment vertical="center"/>
      <protection hidden="1"/>
    </xf>
    <xf numFmtId="0" fontId="29" fillId="7" borderId="0" xfId="0" applyFont="1" applyFill="1" applyAlignment="1" applyProtection="1">
      <alignment horizontal="left" vertical="center"/>
      <protection hidden="1"/>
    </xf>
    <xf numFmtId="0" fontId="12" fillId="7" borderId="0" xfId="0" applyFont="1" applyFill="1" applyAlignment="1" applyProtection="1">
      <alignment vertical="center"/>
      <protection hidden="1"/>
    </xf>
    <xf numFmtId="0" fontId="0" fillId="7" borderId="3" xfId="0" applyFill="1" applyBorder="1" applyProtection="1">
      <protection hidden="1"/>
    </xf>
    <xf numFmtId="0" fontId="12" fillId="7" borderId="0" xfId="0" applyFont="1" applyFill="1"/>
    <xf numFmtId="0" fontId="19" fillId="7" borderId="0" xfId="0" applyFont="1" applyFill="1"/>
    <xf numFmtId="43" fontId="8" fillId="0" borderId="0" xfId="2" applyFont="1" applyAlignment="1">
      <alignment horizontal="center"/>
    </xf>
    <xf numFmtId="0" fontId="8" fillId="0" borderId="0" xfId="0" applyFont="1" applyAlignment="1">
      <alignment horizontal="center"/>
    </xf>
    <xf numFmtId="0" fontId="35" fillId="0" borderId="0" xfId="0" applyFont="1" applyAlignment="1" applyProtection="1">
      <alignment horizontal="center" vertical="center"/>
      <protection hidden="1"/>
    </xf>
    <xf numFmtId="9" fontId="0" fillId="0" borderId="25" xfId="0" applyNumberFormat="1" applyBorder="1" applyAlignment="1">
      <alignment horizontal="center"/>
    </xf>
    <xf numFmtId="0" fontId="8" fillId="12" borderId="40" xfId="0" applyFont="1" applyFill="1" applyBorder="1"/>
    <xf numFmtId="0" fontId="0" fillId="12" borderId="41" xfId="0" applyFill="1" applyBorder="1" applyAlignment="1">
      <alignment horizontal="center"/>
    </xf>
    <xf numFmtId="0" fontId="8" fillId="11" borderId="41" xfId="0" applyFont="1" applyFill="1" applyBorder="1"/>
    <xf numFmtId="0" fontId="0" fillId="0" borderId="41" xfId="0" applyBorder="1"/>
    <xf numFmtId="0" fontId="0" fillId="0" borderId="42" xfId="0" applyBorder="1"/>
    <xf numFmtId="0" fontId="0" fillId="12" borderId="43" xfId="0" applyFill="1" applyBorder="1"/>
    <xf numFmtId="0" fontId="0" fillId="12" borderId="0" xfId="0" applyFill="1" applyAlignment="1">
      <alignment horizontal="center"/>
    </xf>
    <xf numFmtId="164" fontId="3" fillId="0" borderId="0" xfId="2" applyNumberFormat="1" applyFont="1" applyBorder="1"/>
    <xf numFmtId="0" fontId="0" fillId="12" borderId="44" xfId="0" applyFill="1" applyBorder="1"/>
    <xf numFmtId="0" fontId="0" fillId="12" borderId="1" xfId="0" applyFill="1" applyBorder="1" applyAlignment="1">
      <alignment horizontal="center"/>
    </xf>
    <xf numFmtId="0" fontId="0" fillId="0" borderId="1" xfId="0" applyBorder="1"/>
    <xf numFmtId="0" fontId="0" fillId="0" borderId="45" xfId="0" applyBorder="1"/>
    <xf numFmtId="0" fontId="8" fillId="3" borderId="40" xfId="0" applyFont="1" applyFill="1" applyBorder="1"/>
    <xf numFmtId="0" fontId="0" fillId="3" borderId="41" xfId="0" applyFill="1" applyBorder="1" applyAlignment="1">
      <alignment horizontal="center"/>
    </xf>
    <xf numFmtId="0" fontId="0" fillId="3" borderId="43" xfId="0" applyFill="1" applyBorder="1"/>
    <xf numFmtId="0" fontId="0" fillId="3" borderId="0" xfId="0" applyFill="1" applyAlignment="1">
      <alignment horizontal="center"/>
    </xf>
    <xf numFmtId="0" fontId="0" fillId="3" borderId="44" xfId="0" applyFill="1" applyBorder="1"/>
    <xf numFmtId="0" fontId="0" fillId="3" borderId="1" xfId="0" applyFill="1" applyBorder="1" applyAlignment="1">
      <alignment horizontal="center"/>
    </xf>
    <xf numFmtId="0" fontId="8" fillId="15" borderId="40" xfId="0" applyFont="1" applyFill="1" applyBorder="1"/>
    <xf numFmtId="0" fontId="0" fillId="15" borderId="41" xfId="0" applyFill="1" applyBorder="1" applyAlignment="1">
      <alignment horizontal="center"/>
    </xf>
    <xf numFmtId="0" fontId="0" fillId="15" borderId="43" xfId="0" applyFill="1" applyBorder="1"/>
    <xf numFmtId="0" fontId="0" fillId="15" borderId="0" xfId="0" applyFill="1" applyAlignment="1">
      <alignment horizontal="center"/>
    </xf>
    <xf numFmtId="0" fontId="0" fillId="15" borderId="44" xfId="0" applyFill="1" applyBorder="1"/>
    <xf numFmtId="0" fontId="0" fillId="15" borderId="1" xfId="0" applyFill="1" applyBorder="1" applyAlignment="1">
      <alignment horizontal="center"/>
    </xf>
    <xf numFmtId="0" fontId="8" fillId="11" borderId="40" xfId="0" applyFont="1" applyFill="1" applyBorder="1"/>
    <xf numFmtId="0" fontId="0" fillId="11" borderId="41" xfId="0" applyFill="1" applyBorder="1" applyAlignment="1">
      <alignment horizontal="center"/>
    </xf>
    <xf numFmtId="0" fontId="0" fillId="11" borderId="43" xfId="0" applyFill="1" applyBorder="1"/>
    <xf numFmtId="0" fontId="0" fillId="11" borderId="0" xfId="0" applyFill="1" applyAlignment="1">
      <alignment horizontal="center"/>
    </xf>
    <xf numFmtId="0" fontId="0" fillId="11" borderId="44" xfId="0" applyFill="1" applyBorder="1"/>
    <xf numFmtId="0" fontId="0" fillId="11" borderId="1" xfId="0" applyFill="1" applyBorder="1" applyAlignment="1">
      <alignment horizontal="center"/>
    </xf>
    <xf numFmtId="164" fontId="3" fillId="0" borderId="1" xfId="2" applyNumberFormat="1" applyFont="1" applyBorder="1"/>
    <xf numFmtId="0" fontId="5" fillId="19" borderId="0" xfId="0" applyFont="1" applyFill="1"/>
    <xf numFmtId="0" fontId="8" fillId="0" borderId="42" xfId="0" applyFont="1" applyBorder="1" applyAlignment="1">
      <alignment horizontal="center"/>
    </xf>
    <xf numFmtId="0" fontId="0" fillId="0" borderId="43" xfId="0" applyBorder="1"/>
    <xf numFmtId="0" fontId="8" fillId="0" borderId="28" xfId="0" applyFont="1" applyBorder="1" applyAlignment="1">
      <alignment horizontal="center"/>
    </xf>
    <xf numFmtId="0" fontId="0" fillId="0" borderId="44" xfId="0" applyBorder="1"/>
    <xf numFmtId="0" fontId="8" fillId="0" borderId="45" xfId="0" applyFont="1" applyBorder="1" applyAlignment="1">
      <alignment horizontal="center"/>
    </xf>
    <xf numFmtId="0" fontId="5" fillId="19" borderId="26" xfId="0" applyFont="1" applyFill="1" applyBorder="1"/>
    <xf numFmtId="2" fontId="8" fillId="0" borderId="27" xfId="2" applyNumberFormat="1" applyFont="1" applyBorder="1" applyAlignment="1">
      <alignment horizontal="center"/>
    </xf>
    <xf numFmtId="0" fontId="5" fillId="13" borderId="29" xfId="0" applyFont="1" applyFill="1" applyBorder="1" applyAlignment="1" applyProtection="1">
      <alignment horizontal="right" indent="1"/>
      <protection hidden="1"/>
    </xf>
    <xf numFmtId="0" fontId="5" fillId="13" borderId="30" xfId="0" applyFont="1" applyFill="1" applyBorder="1" applyAlignment="1" applyProtection="1">
      <alignment horizontal="right" indent="1"/>
      <protection hidden="1"/>
    </xf>
    <xf numFmtId="0" fontId="5" fillId="13" borderId="32" xfId="0" applyFont="1" applyFill="1" applyBorder="1" applyAlignment="1" applyProtection="1">
      <alignment horizontal="right" indent="1"/>
      <protection hidden="1"/>
    </xf>
    <xf numFmtId="0" fontId="5" fillId="13" borderId="33" xfId="0" applyFont="1" applyFill="1" applyBorder="1" applyAlignment="1" applyProtection="1">
      <alignment horizontal="right" indent="1"/>
      <protection hidden="1"/>
    </xf>
    <xf numFmtId="0" fontId="5" fillId="13" borderId="35" xfId="0" applyFont="1" applyFill="1" applyBorder="1" applyAlignment="1" applyProtection="1">
      <alignment horizontal="right" indent="1"/>
      <protection hidden="1"/>
    </xf>
    <xf numFmtId="0" fontId="5" fillId="13" borderId="36" xfId="0" applyFont="1" applyFill="1" applyBorder="1" applyAlignment="1" applyProtection="1">
      <alignment horizontal="right" indent="1"/>
      <protection hidden="1"/>
    </xf>
    <xf numFmtId="0" fontId="8" fillId="11" borderId="25" xfId="0" applyFont="1" applyFill="1" applyBorder="1" applyAlignment="1">
      <alignment horizontal="center"/>
    </xf>
    <xf numFmtId="0" fontId="0" fillId="0" borderId="25" xfId="0" applyBorder="1" applyAlignment="1">
      <alignment horizontal="center"/>
    </xf>
    <xf numFmtId="0" fontId="31" fillId="0" borderId="0" xfId="0" applyFont="1" applyAlignment="1" applyProtection="1">
      <alignment horizontal="left" wrapText="1"/>
      <protection hidden="1"/>
    </xf>
    <xf numFmtId="0" fontId="0" fillId="0" borderId="0" xfId="0" applyAlignment="1" applyProtection="1">
      <alignment horizontal="center"/>
      <protection hidden="1"/>
    </xf>
    <xf numFmtId="0" fontId="0" fillId="7" borderId="0" xfId="0" applyFill="1" applyAlignment="1" applyProtection="1">
      <alignment horizontal="center" vertical="center"/>
      <protection hidden="1"/>
    </xf>
    <xf numFmtId="0" fontId="31" fillId="0" borderId="0" xfId="0" applyFont="1" applyAlignment="1" applyProtection="1">
      <alignment horizontal="center"/>
      <protection hidden="1"/>
    </xf>
    <xf numFmtId="0" fontId="4" fillId="7" borderId="0" xfId="0" applyFont="1" applyFill="1" applyProtection="1">
      <protection hidden="1"/>
    </xf>
    <xf numFmtId="0" fontId="28" fillId="15" borderId="0" xfId="0" applyFont="1" applyFill="1" applyAlignment="1" applyProtection="1">
      <alignment horizontal="left" vertical="center" wrapText="1" indent="2"/>
      <protection hidden="1"/>
    </xf>
    <xf numFmtId="0" fontId="28" fillId="3" borderId="0" xfId="0" applyFont="1" applyFill="1" applyAlignment="1" applyProtection="1">
      <alignment horizontal="left" vertical="center" wrapText="1" indent="2"/>
      <protection hidden="1"/>
    </xf>
    <xf numFmtId="0" fontId="28" fillId="12" borderId="0" xfId="0" applyFont="1" applyFill="1" applyAlignment="1" applyProtection="1">
      <alignment horizontal="left" vertical="center" wrapText="1" indent="2"/>
      <protection hidden="1"/>
    </xf>
    <xf numFmtId="0" fontId="28" fillId="11" borderId="0" xfId="0" applyFont="1" applyFill="1" applyAlignment="1" applyProtection="1">
      <alignment horizontal="left" vertical="top" wrapText="1" indent="2"/>
      <protection hidden="1"/>
    </xf>
    <xf numFmtId="0" fontId="30" fillId="0" borderId="0" xfId="0" applyFont="1" applyAlignment="1" applyProtection="1">
      <alignment horizontal="center" vertical="center"/>
      <protection hidden="1"/>
    </xf>
    <xf numFmtId="0" fontId="31" fillId="0" borderId="0" xfId="0" applyFont="1" applyAlignment="1" applyProtection="1">
      <alignment horizontal="left" vertical="top" wrapText="1"/>
      <protection hidden="1"/>
    </xf>
    <xf numFmtId="0" fontId="4" fillId="7" borderId="0" xfId="0" applyFont="1" applyFill="1" applyAlignment="1" applyProtection="1">
      <alignment horizontal="right" indent="1"/>
      <protection hidden="1"/>
    </xf>
    <xf numFmtId="0" fontId="22" fillId="7" borderId="0" xfId="0" applyFont="1" applyFill="1" applyAlignment="1" applyProtection="1">
      <alignment horizontal="right"/>
      <protection hidden="1"/>
    </xf>
    <xf numFmtId="0" fontId="23" fillId="7" borderId="0" xfId="1" applyFont="1" applyFill="1" applyBorder="1" applyAlignment="1" applyProtection="1">
      <alignment horizontal="center"/>
      <protection hidden="1"/>
    </xf>
    <xf numFmtId="0" fontId="0" fillId="3" borderId="0" xfId="0" applyFill="1" applyAlignment="1" applyProtection="1">
      <alignment horizontal="center" vertical="center"/>
      <protection hidden="1"/>
    </xf>
    <xf numFmtId="0" fontId="9" fillId="3" borderId="20" xfId="0" applyFont="1" applyFill="1" applyBorder="1" applyAlignment="1" applyProtection="1">
      <alignment horizontal="left" vertical="top" wrapText="1"/>
      <protection locked="0"/>
    </xf>
    <xf numFmtId="0" fontId="9" fillId="3" borderId="4" xfId="0" applyFont="1" applyFill="1" applyBorder="1" applyAlignment="1" applyProtection="1">
      <alignment horizontal="left" vertical="top" wrapText="1"/>
      <protection locked="0"/>
    </xf>
    <xf numFmtId="0" fontId="9" fillId="3" borderId="21" xfId="0" applyFont="1" applyFill="1" applyBorder="1" applyAlignment="1" applyProtection="1">
      <alignment horizontal="left" vertical="top" wrapText="1"/>
      <protection locked="0"/>
    </xf>
    <xf numFmtId="0" fontId="9" fillId="3" borderId="18" xfId="0" applyFont="1" applyFill="1" applyBorder="1" applyAlignment="1" applyProtection="1">
      <alignment horizontal="left" vertical="top" wrapText="1"/>
      <protection locked="0"/>
    </xf>
    <xf numFmtId="0" fontId="9" fillId="3" borderId="0" xfId="0" applyFont="1" applyFill="1" applyAlignment="1" applyProtection="1">
      <alignment horizontal="left" vertical="top" wrapText="1"/>
      <protection locked="0"/>
    </xf>
    <xf numFmtId="0" fontId="9" fillId="3" borderId="3" xfId="0" applyFont="1" applyFill="1" applyBorder="1" applyAlignment="1" applyProtection="1">
      <alignment horizontal="left" vertical="top" wrapText="1"/>
      <protection locked="0"/>
    </xf>
    <xf numFmtId="0" fontId="9" fillId="3" borderId="6" xfId="0" applyFont="1" applyFill="1" applyBorder="1" applyAlignment="1" applyProtection="1">
      <alignment horizontal="left" vertical="top" wrapText="1"/>
      <protection locked="0"/>
    </xf>
    <xf numFmtId="0" fontId="9" fillId="3" borderId="7" xfId="0" applyFont="1" applyFill="1" applyBorder="1" applyAlignment="1" applyProtection="1">
      <alignment horizontal="left" vertical="top" wrapText="1"/>
      <protection locked="0"/>
    </xf>
    <xf numFmtId="0" fontId="9" fillId="3" borderId="8" xfId="0" applyFont="1" applyFill="1" applyBorder="1" applyAlignment="1" applyProtection="1">
      <alignment horizontal="left" vertical="top" wrapText="1"/>
      <protection locked="0"/>
    </xf>
    <xf numFmtId="0" fontId="26" fillId="3" borderId="19" xfId="0" applyFont="1" applyFill="1" applyBorder="1" applyAlignment="1" applyProtection="1">
      <alignment horizontal="center" vertical="center"/>
      <protection locked="0"/>
    </xf>
    <xf numFmtId="0" fontId="0" fillId="11" borderId="22" xfId="0" applyFill="1" applyBorder="1" applyAlignment="1" applyProtection="1">
      <alignment horizontal="center" vertical="center"/>
      <protection hidden="1"/>
    </xf>
    <xf numFmtId="0" fontId="0" fillId="11" borderId="24" xfId="0" applyFill="1" applyBorder="1" applyAlignment="1" applyProtection="1">
      <alignment horizontal="center" vertical="center"/>
      <protection hidden="1"/>
    </xf>
    <xf numFmtId="0" fontId="0" fillId="0" borderId="22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0" fillId="0" borderId="19" xfId="0" applyBorder="1" applyAlignment="1" applyProtection="1">
      <alignment horizontal="center" vertical="center"/>
      <protection hidden="1"/>
    </xf>
    <xf numFmtId="4" fontId="9" fillId="0" borderId="19" xfId="0" applyNumberFormat="1" applyFont="1" applyBorder="1" applyAlignment="1" applyProtection="1">
      <alignment horizontal="center" vertical="center"/>
      <protection hidden="1"/>
    </xf>
    <xf numFmtId="4" fontId="9" fillId="11" borderId="22" xfId="0" applyNumberFormat="1" applyFont="1" applyFill="1" applyBorder="1" applyAlignment="1" applyProtection="1">
      <alignment horizontal="center" vertical="center"/>
      <protection hidden="1"/>
    </xf>
    <xf numFmtId="4" fontId="9" fillId="11" borderId="23" xfId="0" applyNumberFormat="1" applyFont="1" applyFill="1" applyBorder="1" applyAlignment="1" applyProtection="1">
      <alignment horizontal="center" vertical="center"/>
      <protection hidden="1"/>
    </xf>
    <xf numFmtId="4" fontId="9" fillId="11" borderId="24" xfId="0" applyNumberFormat="1" applyFont="1" applyFill="1" applyBorder="1" applyAlignment="1" applyProtection="1">
      <alignment horizontal="center" vertical="center"/>
      <protection hidden="1"/>
    </xf>
    <xf numFmtId="4" fontId="9" fillId="0" borderId="22" xfId="0" applyNumberFormat="1" applyFont="1" applyBorder="1" applyAlignment="1" applyProtection="1">
      <alignment horizontal="center" vertical="center"/>
      <protection hidden="1"/>
    </xf>
    <xf numFmtId="4" fontId="9" fillId="0" borderId="23" xfId="0" applyNumberFormat="1" applyFont="1" applyBorder="1" applyAlignment="1" applyProtection="1">
      <alignment horizontal="center" vertical="center"/>
      <protection hidden="1"/>
    </xf>
    <xf numFmtId="4" fontId="9" fillId="0" borderId="24" xfId="0" applyNumberFormat="1" applyFont="1" applyBorder="1" applyAlignment="1" applyProtection="1">
      <alignment horizontal="center" vertical="center"/>
      <protection hidden="1"/>
    </xf>
    <xf numFmtId="0" fontId="9" fillId="3" borderId="20" xfId="0" applyFont="1" applyFill="1" applyBorder="1" applyAlignment="1" applyProtection="1">
      <alignment horizontal="left" vertical="center" wrapText="1"/>
      <protection locked="0"/>
    </xf>
    <xf numFmtId="0" fontId="9" fillId="3" borderId="4" xfId="0" applyFont="1" applyFill="1" applyBorder="1" applyAlignment="1" applyProtection="1">
      <alignment horizontal="left" vertical="center" wrapText="1"/>
      <protection locked="0"/>
    </xf>
    <xf numFmtId="0" fontId="9" fillId="3" borderId="21" xfId="0" applyFont="1" applyFill="1" applyBorder="1" applyAlignment="1" applyProtection="1">
      <alignment horizontal="left" vertical="center" wrapText="1"/>
      <protection locked="0"/>
    </xf>
    <xf numFmtId="10" fontId="9" fillId="0" borderId="19" xfId="3" applyNumberFormat="1" applyFont="1" applyFill="1" applyBorder="1" applyAlignment="1" applyProtection="1">
      <alignment horizontal="center" vertical="center"/>
      <protection hidden="1"/>
    </xf>
    <xf numFmtId="10" fontId="9" fillId="11" borderId="22" xfId="3" applyNumberFormat="1" applyFont="1" applyFill="1" applyBorder="1" applyAlignment="1" applyProtection="1">
      <alignment horizontal="center" vertical="center"/>
      <protection hidden="1"/>
    </xf>
    <xf numFmtId="10" fontId="9" fillId="11" borderId="23" xfId="3" applyNumberFormat="1" applyFont="1" applyFill="1" applyBorder="1" applyAlignment="1" applyProtection="1">
      <alignment horizontal="center" vertical="center"/>
      <protection hidden="1"/>
    </xf>
    <xf numFmtId="10" fontId="9" fillId="11" borderId="24" xfId="3" applyNumberFormat="1" applyFont="1" applyFill="1" applyBorder="1" applyAlignment="1" applyProtection="1">
      <alignment horizontal="center" vertical="center"/>
      <protection hidden="1"/>
    </xf>
    <xf numFmtId="10" fontId="9" fillId="0" borderId="22" xfId="3" applyNumberFormat="1" applyFont="1" applyFill="1" applyBorder="1" applyAlignment="1" applyProtection="1">
      <alignment horizontal="center" vertical="center"/>
      <protection hidden="1"/>
    </xf>
    <xf numFmtId="10" fontId="9" fillId="0" borderId="23" xfId="3" applyNumberFormat="1" applyFont="1" applyFill="1" applyBorder="1" applyAlignment="1" applyProtection="1">
      <alignment horizontal="center" vertical="center"/>
      <protection hidden="1"/>
    </xf>
    <xf numFmtId="10" fontId="9" fillId="0" borderId="24" xfId="3" applyNumberFormat="1" applyFont="1" applyFill="1" applyBorder="1" applyAlignment="1" applyProtection="1">
      <alignment horizontal="center" vertical="center"/>
      <protection hidden="1"/>
    </xf>
    <xf numFmtId="0" fontId="9" fillId="0" borderId="22" xfId="0" applyFont="1" applyBorder="1" applyAlignment="1" applyProtection="1">
      <alignment horizontal="left" vertical="center"/>
      <protection hidden="1"/>
    </xf>
    <xf numFmtId="0" fontId="9" fillId="0" borderId="23" xfId="0" applyFont="1" applyBorder="1" applyAlignment="1" applyProtection="1">
      <alignment horizontal="left" vertical="center"/>
      <protection hidden="1"/>
    </xf>
    <xf numFmtId="0" fontId="9" fillId="0" borderId="24" xfId="0" applyFont="1" applyBorder="1" applyAlignment="1" applyProtection="1">
      <alignment horizontal="left" vertical="center"/>
      <protection hidden="1"/>
    </xf>
    <xf numFmtId="0" fontId="9" fillId="11" borderId="22" xfId="0" applyFont="1" applyFill="1" applyBorder="1" applyAlignment="1" applyProtection="1">
      <alignment horizontal="left" vertical="center"/>
      <protection hidden="1"/>
    </xf>
    <xf numFmtId="0" fontId="9" fillId="11" borderId="23" xfId="0" applyFont="1" applyFill="1" applyBorder="1" applyAlignment="1" applyProtection="1">
      <alignment horizontal="left" vertical="center"/>
      <protection hidden="1"/>
    </xf>
    <xf numFmtId="0" fontId="9" fillId="11" borderId="24" xfId="0" applyFont="1" applyFill="1" applyBorder="1" applyAlignment="1" applyProtection="1">
      <alignment horizontal="left" vertical="center"/>
      <protection hidden="1"/>
    </xf>
    <xf numFmtId="10" fontId="9" fillId="11" borderId="19" xfId="3" applyNumberFormat="1" applyFont="1" applyFill="1" applyBorder="1" applyAlignment="1" applyProtection="1">
      <alignment horizontal="center" vertical="center"/>
      <protection hidden="1"/>
    </xf>
    <xf numFmtId="0" fontId="25" fillId="0" borderId="0" xfId="0" applyFont="1" applyAlignment="1" applyProtection="1">
      <alignment horizontal="center"/>
      <protection hidden="1"/>
    </xf>
    <xf numFmtId="0" fontId="9" fillId="11" borderId="19" xfId="0" applyFont="1" applyFill="1" applyBorder="1" applyAlignment="1" applyProtection="1">
      <alignment horizontal="left" vertical="center"/>
      <protection hidden="1"/>
    </xf>
    <xf numFmtId="4" fontId="9" fillId="11" borderId="19" xfId="0" applyNumberFormat="1" applyFont="1" applyFill="1" applyBorder="1" applyAlignment="1" applyProtection="1">
      <alignment horizontal="center" vertical="center"/>
      <protection hidden="1"/>
    </xf>
    <xf numFmtId="0" fontId="4" fillId="3" borderId="0" xfId="0" applyFont="1" applyFill="1" applyAlignment="1" applyProtection="1">
      <alignment horizontal="center"/>
      <protection hidden="1"/>
    </xf>
    <xf numFmtId="0" fontId="0" fillId="11" borderId="19" xfId="0" applyFill="1" applyBorder="1" applyAlignment="1" applyProtection="1">
      <alignment horizontal="center" vertical="center"/>
      <protection hidden="1"/>
    </xf>
    <xf numFmtId="0" fontId="9" fillId="0" borderId="19" xfId="0" applyFont="1" applyBorder="1" applyAlignment="1" applyProtection="1">
      <alignment horizontal="left" vertical="center"/>
      <protection hidden="1"/>
    </xf>
    <xf numFmtId="0" fontId="0" fillId="0" borderId="19" xfId="0" applyBorder="1" applyAlignment="1">
      <alignment horizontal="left" vertical="center"/>
    </xf>
    <xf numFmtId="0" fontId="0" fillId="3" borderId="19" xfId="0" applyFill="1" applyBorder="1" applyAlignment="1" applyProtection="1">
      <alignment horizontal="center" vertical="center"/>
      <protection hidden="1"/>
    </xf>
    <xf numFmtId="0" fontId="0" fillId="3" borderId="22" xfId="0" applyFill="1" applyBorder="1" applyAlignment="1" applyProtection="1">
      <alignment horizontal="center" vertical="center"/>
      <protection hidden="1"/>
    </xf>
    <xf numFmtId="0" fontId="0" fillId="3" borderId="24" xfId="0" applyFill="1" applyBorder="1" applyAlignment="1" applyProtection="1">
      <alignment horizontal="center" vertical="center"/>
      <protection hidden="1"/>
    </xf>
    <xf numFmtId="49" fontId="9" fillId="3" borderId="20" xfId="0" applyNumberFormat="1" applyFont="1" applyFill="1" applyBorder="1" applyAlignment="1" applyProtection="1">
      <alignment horizontal="left" vertical="center" wrapText="1"/>
      <protection locked="0"/>
    </xf>
    <xf numFmtId="49" fontId="9" fillId="3" borderId="4" xfId="0" applyNumberFormat="1" applyFont="1" applyFill="1" applyBorder="1" applyAlignment="1" applyProtection="1">
      <alignment horizontal="left" vertical="center" wrapText="1"/>
      <protection locked="0"/>
    </xf>
    <xf numFmtId="49" fontId="9" fillId="3" borderId="21" xfId="0" applyNumberFormat="1" applyFont="1" applyFill="1" applyBorder="1" applyAlignment="1" applyProtection="1">
      <alignment horizontal="left" vertical="center" wrapText="1"/>
      <protection locked="0"/>
    </xf>
    <xf numFmtId="0" fontId="20" fillId="3" borderId="0" xfId="0" applyFont="1" applyFill="1" applyAlignment="1" applyProtection="1">
      <alignment horizontal="center"/>
      <protection hidden="1"/>
    </xf>
    <xf numFmtId="0" fontId="0" fillId="11" borderId="19" xfId="0" applyFill="1" applyBorder="1" applyAlignment="1">
      <alignment horizontal="left" vertical="center"/>
    </xf>
    <xf numFmtId="0" fontId="18" fillId="3" borderId="0" xfId="0" applyFont="1" applyFill="1" applyAlignment="1" applyProtection="1">
      <alignment horizontal="center"/>
      <protection hidden="1"/>
    </xf>
    <xf numFmtId="0" fontId="15" fillId="3" borderId="0" xfId="0" applyFont="1" applyFill="1" applyAlignment="1" applyProtection="1">
      <alignment horizontal="center" vertical="center"/>
      <protection hidden="1"/>
    </xf>
    <xf numFmtId="0" fontId="4" fillId="7" borderId="0" xfId="0" applyFont="1" applyFill="1" applyAlignment="1" applyProtection="1">
      <alignment horizontal="center" vertical="center"/>
      <protection hidden="1"/>
    </xf>
    <xf numFmtId="0" fontId="5" fillId="7" borderId="0" xfId="0" applyFont="1" applyFill="1" applyAlignment="1" applyProtection="1">
      <alignment horizontal="center" vertical="center"/>
      <protection hidden="1"/>
    </xf>
    <xf numFmtId="10" fontId="9" fillId="0" borderId="19" xfId="0" applyNumberFormat="1" applyFont="1" applyBorder="1" applyAlignment="1" applyProtection="1">
      <alignment horizontal="center" vertical="center"/>
      <protection hidden="1"/>
    </xf>
    <xf numFmtId="10" fontId="9" fillId="11" borderId="19" xfId="0" applyNumberFormat="1" applyFont="1" applyFill="1" applyBorder="1" applyAlignment="1" applyProtection="1">
      <alignment horizontal="center" vertical="center"/>
      <protection hidden="1"/>
    </xf>
    <xf numFmtId="0" fontId="26" fillId="5" borderId="22" xfId="0" applyFont="1" applyFill="1" applyBorder="1" applyAlignment="1" applyProtection="1">
      <alignment horizontal="center" vertical="center"/>
      <protection hidden="1"/>
    </xf>
    <xf numFmtId="0" fontId="26" fillId="5" borderId="24" xfId="0" applyFont="1" applyFill="1" applyBorder="1" applyAlignment="1" applyProtection="1">
      <alignment horizontal="center" vertical="center"/>
      <protection hidden="1"/>
    </xf>
    <xf numFmtId="0" fontId="12" fillId="18" borderId="19" xfId="0" applyFont="1" applyFill="1" applyBorder="1" applyAlignment="1" applyProtection="1">
      <alignment horizontal="center" textRotation="90"/>
      <protection hidden="1"/>
    </xf>
    <xf numFmtId="0" fontId="0" fillId="5" borderId="22" xfId="0" applyFill="1" applyBorder="1" applyAlignment="1" applyProtection="1">
      <alignment horizontal="center" vertical="center"/>
      <protection hidden="1"/>
    </xf>
    <xf numFmtId="0" fontId="0" fillId="5" borderId="24" xfId="0" applyFill="1" applyBorder="1" applyAlignment="1" applyProtection="1">
      <alignment horizontal="center" vertical="center"/>
      <protection hidden="1"/>
    </xf>
    <xf numFmtId="0" fontId="9" fillId="10" borderId="19" xfId="0" applyFont="1" applyFill="1" applyBorder="1" applyAlignment="1" applyProtection="1">
      <alignment horizontal="left" vertical="center"/>
      <protection hidden="1"/>
    </xf>
    <xf numFmtId="0" fontId="0" fillId="10" borderId="19" xfId="0" applyFill="1" applyBorder="1" applyAlignment="1">
      <alignment horizontal="left" vertical="center"/>
    </xf>
    <xf numFmtId="0" fontId="9" fillId="8" borderId="19" xfId="0" applyFont="1" applyFill="1" applyBorder="1" applyAlignment="1" applyProtection="1">
      <alignment horizontal="left" vertical="center"/>
      <protection hidden="1"/>
    </xf>
    <xf numFmtId="0" fontId="0" fillId="8" borderId="19" xfId="0" applyFill="1" applyBorder="1" applyAlignment="1">
      <alignment horizontal="left" vertical="center"/>
    </xf>
    <xf numFmtId="0" fontId="9" fillId="16" borderId="19" xfId="0" applyFont="1" applyFill="1" applyBorder="1" applyAlignment="1" applyProtection="1">
      <alignment horizontal="left" vertical="center"/>
      <protection hidden="1"/>
    </xf>
    <xf numFmtId="0" fontId="33" fillId="0" borderId="0" xfId="0" applyFont="1" applyAlignment="1" applyProtection="1">
      <alignment horizontal="center" vertical="center" textRotation="90"/>
      <protection hidden="1"/>
    </xf>
    <xf numFmtId="0" fontId="33" fillId="0" borderId="0" xfId="0" applyFont="1" applyAlignment="1" applyProtection="1">
      <alignment horizontal="center"/>
      <protection hidden="1"/>
    </xf>
    <xf numFmtId="0" fontId="9" fillId="17" borderId="19" xfId="0" applyFont="1" applyFill="1" applyBorder="1" applyAlignment="1" applyProtection="1">
      <alignment horizontal="left" vertical="center"/>
      <protection hidden="1"/>
    </xf>
    <xf numFmtId="0" fontId="0" fillId="17" borderId="19" xfId="0" applyFill="1" applyBorder="1" applyAlignment="1">
      <alignment horizontal="left" vertical="center"/>
    </xf>
  </cellXfs>
  <cellStyles count="4">
    <cellStyle name="Hipervínculo" xfId="1" builtinId="8"/>
    <cellStyle name="Millares" xfId="2" builtinId="3"/>
    <cellStyle name="Normal" xfId="0" builtinId="0"/>
    <cellStyle name="Porcentaje" xfId="3" builtinId="5"/>
  </cellStyles>
  <dxfs count="0"/>
  <tableStyles count="0" defaultTableStyle="TableStyleMedium9" defaultPivotStyle="PivotStyleLight16"/>
  <colors>
    <mruColors>
      <color rgb="FFFF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9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0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1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2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spPr>
            <a:effectLst/>
          </c:spPr>
          <c:dPt>
            <c:idx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E99-4205-904C-8EE28288C931}"/>
              </c:ext>
            </c:extLst>
          </c:dPt>
          <c:dPt>
            <c:idx val="1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E99-4205-904C-8EE28288C931}"/>
              </c:ext>
            </c:extLst>
          </c:dPt>
          <c:dPt>
            <c:idx val="2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DE99-4205-904C-8EE28288C931}"/>
              </c:ext>
            </c:extLst>
          </c:dPt>
          <c:dPt>
            <c:idx val="3"/>
            <c:bubble3D val="0"/>
            <c:spPr>
              <a:noFill/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DE99-4205-904C-8EE28288C931}"/>
              </c:ext>
            </c:extLst>
          </c:dPt>
          <c:val>
            <c:numRef>
              <c:f>'Aux Datos 2'!$D$29:$D$32</c:f>
              <c:numCache>
                <c:formatCode>0%</c:formatCode>
                <c:ptCount val="4"/>
                <c:pt idx="0">
                  <c:v>0.7</c:v>
                </c:pt>
                <c:pt idx="1">
                  <c:v>0.20000000000000007</c:v>
                </c:pt>
                <c:pt idx="2">
                  <c:v>9.9999999999999978E-2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E99-4205-904C-8EE28288C9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0555555555555582E-2"/>
          <c:y val="0.11900985710119565"/>
          <c:w val="0.93888888888889366"/>
          <c:h val="0.7368515602216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'Aux Datos 2'!$C$44</c:f>
              <c:strCache>
                <c:ptCount val="1"/>
                <c:pt idx="0">
                  <c:v>Target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'Aux Datos 2'!$D$43:$O$43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'Aux Datos 2'!$D$44:$O$44</c:f>
              <c:numCache>
                <c:formatCode>_-* #,##0_-;\-* #,##0_-;_-* "-"??_-;_-@_-</c:formatCode>
                <c:ptCount val="12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20</c:v>
                </c:pt>
                <c:pt idx="4">
                  <c:v>25</c:v>
                </c:pt>
                <c:pt idx="5">
                  <c:v>25</c:v>
                </c:pt>
                <c:pt idx="6">
                  <c:v>27</c:v>
                </c:pt>
                <c:pt idx="7">
                  <c:v>28</c:v>
                </c:pt>
                <c:pt idx="8">
                  <c:v>20</c:v>
                </c:pt>
                <c:pt idx="9">
                  <c:v>15</c:v>
                </c:pt>
                <c:pt idx="10">
                  <c:v>14</c:v>
                </c:pt>
                <c:pt idx="11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4B-44C6-AAA6-8134E8E651B3}"/>
            </c:ext>
          </c:extLst>
        </c:ser>
        <c:ser>
          <c:idx val="1"/>
          <c:order val="1"/>
          <c:tx>
            <c:strRef>
              <c:f>'Aux Datos 2'!$C$45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FF9966"/>
            </a:solidFill>
            <a:ln>
              <a:noFill/>
            </a:ln>
            <a:effectLst/>
          </c:spPr>
          <c:invertIfNegative val="0"/>
          <c:cat>
            <c:strRef>
              <c:f>'Aux Datos 2'!$D$43:$O$43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'Aux Datos 2'!$D$45:$O$45</c:f>
              <c:numCache>
                <c:formatCode>_-* #,##0_-;\-* #,##0_-;_-* "-"??_-;_-@_-</c:formatCode>
                <c:ptCount val="12"/>
                <c:pt idx="0">
                  <c:v>13</c:v>
                </c:pt>
                <c:pt idx="1">
                  <c:v>13</c:v>
                </c:pt>
                <c:pt idx="2">
                  <c:v>12</c:v>
                </c:pt>
                <c:pt idx="3">
                  <c:v>18</c:v>
                </c:pt>
                <c:pt idx="4">
                  <c:v>20</c:v>
                </c:pt>
                <c:pt idx="5">
                  <c:v>25</c:v>
                </c:pt>
                <c:pt idx="6">
                  <c:v>22</c:v>
                </c:pt>
                <c:pt idx="7">
                  <c:v>27</c:v>
                </c:pt>
                <c:pt idx="8">
                  <c:v>20</c:v>
                </c:pt>
                <c:pt idx="9">
                  <c:v>12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4B-44C6-AAA6-8134E8E651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25"/>
        <c:axId val="418689184"/>
        <c:axId val="419347368"/>
      </c:barChart>
      <c:catAx>
        <c:axId val="418689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19347368"/>
        <c:crosses val="autoZero"/>
        <c:auto val="1"/>
        <c:lblAlgn val="ctr"/>
        <c:lblOffset val="100"/>
        <c:noMultiLvlLbl val="0"/>
      </c:catAx>
      <c:valAx>
        <c:axId val="419347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18689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8740157499999996" l="0.511811024" r="0.511811024" t="0.78740157499999996" header="0.31496062000000308" footer="0.31496062000000308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3.0555555555555582E-2"/>
          <c:y val="0.11900985710119565"/>
          <c:w val="0.93888888888889366"/>
          <c:h val="0.7368515602216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'Aux Datos 2'!$C$51</c:f>
              <c:strCache>
                <c:ptCount val="1"/>
                <c:pt idx="0">
                  <c:v>Target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'Aux Datos 2'!$D$50:$O$50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'Aux Datos 2'!$D$51:$O$51</c:f>
              <c:numCache>
                <c:formatCode>_-* #,##0_-;\-* #,##0_-;_-* "-"??_-;_-@_-</c:formatCode>
                <c:ptCount val="12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4B-44C6-AAA6-8134E8E651B3}"/>
            </c:ext>
          </c:extLst>
        </c:ser>
        <c:ser>
          <c:idx val="1"/>
          <c:order val="1"/>
          <c:tx>
            <c:strRef>
              <c:f>'Aux Datos 2'!$C$52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FF9966"/>
            </a:solidFill>
            <a:ln>
              <a:noFill/>
            </a:ln>
            <a:effectLst/>
          </c:spPr>
          <c:invertIfNegative val="0"/>
          <c:cat>
            <c:strRef>
              <c:f>'Aux Datos 2'!$D$50:$O$50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'Aux Datos 2'!$D$52:$O$52</c:f>
              <c:numCache>
                <c:formatCode>_-* #,##0_-;\-* #,##0_-;_-* "-"??_-;_-@_-</c:formatCode>
                <c:ptCount val="12"/>
                <c:pt idx="0">
                  <c:v>3</c:v>
                </c:pt>
                <c:pt idx="1">
                  <c:v>3</c:v>
                </c:pt>
                <c:pt idx="2">
                  <c:v>4</c:v>
                </c:pt>
                <c:pt idx="3">
                  <c:v>4</c:v>
                </c:pt>
                <c:pt idx="4">
                  <c:v>5</c:v>
                </c:pt>
                <c:pt idx="5">
                  <c:v>5</c:v>
                </c:pt>
                <c:pt idx="6">
                  <c:v>2</c:v>
                </c:pt>
                <c:pt idx="7">
                  <c:v>3</c:v>
                </c:pt>
                <c:pt idx="8">
                  <c:v>2</c:v>
                </c:pt>
                <c:pt idx="9">
                  <c:v>2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4B-44C6-AAA6-8134E8E651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25"/>
        <c:axId val="418689184"/>
        <c:axId val="419347368"/>
      </c:barChart>
      <c:catAx>
        <c:axId val="418689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19347368"/>
        <c:crosses val="autoZero"/>
        <c:auto val="1"/>
        <c:lblAlgn val="ctr"/>
        <c:lblOffset val="100"/>
        <c:noMultiLvlLbl val="0"/>
      </c:catAx>
      <c:valAx>
        <c:axId val="419347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18689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8740157499999996" l="0.511811024" r="0.511811024" t="0.78740157499999996" header="0.31496062000000308" footer="0.31496062000000308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3.0555555555555582E-2"/>
          <c:y val="0.11900985710119565"/>
          <c:w val="0.93888888888889366"/>
          <c:h val="0.7368515602216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'Aux Datos 2'!$C$58</c:f>
              <c:strCache>
                <c:ptCount val="1"/>
                <c:pt idx="0">
                  <c:v>Target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'Aux Datos 2'!$D$57:$O$57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'Aux Datos 2'!$D$58:$O$58</c:f>
              <c:numCache>
                <c:formatCode>_-* #,##0_-;\-* #,##0_-;_-* "-"??_-;_-@_-</c:formatCode>
                <c:ptCount val="12"/>
                <c:pt idx="0">
                  <c:v>15000</c:v>
                </c:pt>
                <c:pt idx="1">
                  <c:v>15000</c:v>
                </c:pt>
                <c:pt idx="2">
                  <c:v>14300</c:v>
                </c:pt>
                <c:pt idx="3">
                  <c:v>14000</c:v>
                </c:pt>
                <c:pt idx="4">
                  <c:v>13000</c:v>
                </c:pt>
                <c:pt idx="5">
                  <c:v>13000</c:v>
                </c:pt>
                <c:pt idx="6">
                  <c:v>12500</c:v>
                </c:pt>
                <c:pt idx="7">
                  <c:v>12000</c:v>
                </c:pt>
                <c:pt idx="8">
                  <c:v>11000</c:v>
                </c:pt>
                <c:pt idx="9">
                  <c:v>10500</c:v>
                </c:pt>
                <c:pt idx="10">
                  <c:v>10500</c:v>
                </c:pt>
                <c:pt idx="11">
                  <c:v>10000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4B-44C6-AAA6-8134E8E651B3}"/>
            </c:ext>
          </c:extLst>
        </c:ser>
        <c:ser>
          <c:idx val="1"/>
          <c:order val="1"/>
          <c:tx>
            <c:strRef>
              <c:f>'Aux Datos 2'!$C$59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FF9966"/>
            </a:solidFill>
            <a:ln>
              <a:noFill/>
            </a:ln>
            <a:effectLst/>
          </c:spPr>
          <c:invertIfNegative val="0"/>
          <c:cat>
            <c:strRef>
              <c:f>'Aux Datos 2'!$D$57:$O$57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'Aux Datos 2'!$D$59:$O$59</c:f>
              <c:numCache>
                <c:formatCode>_-* #,##0_-;\-* #,##0_-;_-* "-"??_-;_-@_-</c:formatCode>
                <c:ptCount val="12"/>
                <c:pt idx="0">
                  <c:v>16000</c:v>
                </c:pt>
                <c:pt idx="1">
                  <c:v>17000</c:v>
                </c:pt>
                <c:pt idx="2">
                  <c:v>14000</c:v>
                </c:pt>
                <c:pt idx="3">
                  <c:v>13000</c:v>
                </c:pt>
                <c:pt idx="4">
                  <c:v>12000</c:v>
                </c:pt>
                <c:pt idx="5">
                  <c:v>13000</c:v>
                </c:pt>
                <c:pt idx="6">
                  <c:v>12000</c:v>
                </c:pt>
                <c:pt idx="7">
                  <c:v>12000</c:v>
                </c:pt>
                <c:pt idx="8">
                  <c:v>12000</c:v>
                </c:pt>
                <c:pt idx="9">
                  <c:v>11000</c:v>
                </c:pt>
                <c:pt idx="10">
                  <c:v>10000</c:v>
                </c:pt>
                <c:pt idx="11">
                  <c:v>10000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4B-44C6-AAA6-8134E8E651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25"/>
        <c:axId val="418689184"/>
        <c:axId val="419347368"/>
      </c:barChart>
      <c:catAx>
        <c:axId val="418689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19347368"/>
        <c:crosses val="autoZero"/>
        <c:auto val="1"/>
        <c:lblAlgn val="ctr"/>
        <c:lblOffset val="100"/>
        <c:noMultiLvlLbl val="0"/>
      </c:catAx>
      <c:valAx>
        <c:axId val="419347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18689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8740157499999996" l="0.511811024" r="0.511811024" t="0.78740157499999996" header="0.31496062000000308" footer="0.31496062000000308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3.0555555555555582E-2"/>
          <c:y val="0.11900985710119565"/>
          <c:w val="0.93888888888889366"/>
          <c:h val="0.7368515602216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'Aux Datos 2'!$C$66</c:f>
              <c:strCache>
                <c:ptCount val="1"/>
                <c:pt idx="0">
                  <c:v>Target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'Aux Datos 2'!$D$65:$O$65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'Aux Datos 2'!$D$66:$O$66</c:f>
              <c:numCache>
                <c:formatCode>_-* #,##0_-;\-* #,##0_-;_-* "-"??_-;_-@_-</c:formatCode>
                <c:ptCount val="12"/>
                <c:pt idx="0">
                  <c:v>45000</c:v>
                </c:pt>
                <c:pt idx="1">
                  <c:v>45000</c:v>
                </c:pt>
                <c:pt idx="2">
                  <c:v>45000</c:v>
                </c:pt>
                <c:pt idx="3">
                  <c:v>48000</c:v>
                </c:pt>
                <c:pt idx="4">
                  <c:v>48000</c:v>
                </c:pt>
                <c:pt idx="5">
                  <c:v>48000</c:v>
                </c:pt>
                <c:pt idx="6">
                  <c:v>52000</c:v>
                </c:pt>
                <c:pt idx="7">
                  <c:v>54000</c:v>
                </c:pt>
                <c:pt idx="8">
                  <c:v>50000</c:v>
                </c:pt>
                <c:pt idx="9">
                  <c:v>48000</c:v>
                </c:pt>
                <c:pt idx="10">
                  <c:v>48000</c:v>
                </c:pt>
                <c:pt idx="11">
                  <c:v>42000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4B-44C6-AAA6-8134E8E651B3}"/>
            </c:ext>
          </c:extLst>
        </c:ser>
        <c:ser>
          <c:idx val="1"/>
          <c:order val="1"/>
          <c:tx>
            <c:strRef>
              <c:f>'Aux Datos 2'!$C$67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FF9966"/>
            </a:solidFill>
            <a:ln>
              <a:noFill/>
            </a:ln>
            <a:effectLst/>
          </c:spPr>
          <c:invertIfNegative val="0"/>
          <c:cat>
            <c:strRef>
              <c:f>'Aux Datos 2'!$D$65:$O$65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'Aux Datos 2'!$D$67:$O$67</c:f>
              <c:numCache>
                <c:formatCode>_-* #,##0_-;\-* #,##0_-;_-* "-"??_-;_-@_-</c:formatCode>
                <c:ptCount val="12"/>
                <c:pt idx="0">
                  <c:v>42000</c:v>
                </c:pt>
                <c:pt idx="1">
                  <c:v>42500</c:v>
                </c:pt>
                <c:pt idx="2">
                  <c:v>43000</c:v>
                </c:pt>
                <c:pt idx="3">
                  <c:v>48000</c:v>
                </c:pt>
                <c:pt idx="4">
                  <c:v>52000</c:v>
                </c:pt>
                <c:pt idx="5">
                  <c:v>48000</c:v>
                </c:pt>
                <c:pt idx="6">
                  <c:v>55000</c:v>
                </c:pt>
                <c:pt idx="7">
                  <c:v>52000</c:v>
                </c:pt>
                <c:pt idx="8">
                  <c:v>48000</c:v>
                </c:pt>
                <c:pt idx="9">
                  <c:v>44000</c:v>
                </c:pt>
                <c:pt idx="10">
                  <c:v>42000</c:v>
                </c:pt>
                <c:pt idx="11">
                  <c:v>42000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4B-44C6-AAA6-8134E8E651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25"/>
        <c:axId val="418689184"/>
        <c:axId val="419347368"/>
      </c:barChart>
      <c:catAx>
        <c:axId val="418689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19347368"/>
        <c:crosses val="autoZero"/>
        <c:auto val="1"/>
        <c:lblAlgn val="ctr"/>
        <c:lblOffset val="100"/>
        <c:noMultiLvlLbl val="0"/>
      </c:catAx>
      <c:valAx>
        <c:axId val="419347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18689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8740157499999996" l="0.511811024" r="0.511811024" t="0.78740157499999996" header="0.31496062000000308" footer="0.31496062000000308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3.0555555555555582E-2"/>
          <c:y val="0.11900985710119565"/>
          <c:w val="0.93888888888889366"/>
          <c:h val="0.7368515602216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'Aux Datos 2'!$C$74</c:f>
              <c:strCache>
                <c:ptCount val="1"/>
                <c:pt idx="0">
                  <c:v>Target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'Aux Datos 2'!$D$73:$O$73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'Aux Datos 2'!$D$74:$O$74</c:f>
              <c:numCache>
                <c:formatCode>_-* #,##0_-;\-* #,##0_-;_-* "-"??_-;_-@_-</c:formatCode>
                <c:ptCount val="12"/>
                <c:pt idx="0">
                  <c:v>150</c:v>
                </c:pt>
                <c:pt idx="1">
                  <c:v>150</c:v>
                </c:pt>
                <c:pt idx="2">
                  <c:v>140</c:v>
                </c:pt>
                <c:pt idx="3">
                  <c:v>130</c:v>
                </c:pt>
                <c:pt idx="4">
                  <c:v>150</c:v>
                </c:pt>
                <c:pt idx="5">
                  <c:v>160</c:v>
                </c:pt>
                <c:pt idx="6">
                  <c:v>160</c:v>
                </c:pt>
                <c:pt idx="7">
                  <c:v>170</c:v>
                </c:pt>
                <c:pt idx="8">
                  <c:v>170</c:v>
                </c:pt>
                <c:pt idx="9">
                  <c:v>185</c:v>
                </c:pt>
                <c:pt idx="10">
                  <c:v>185</c:v>
                </c:pt>
                <c:pt idx="11">
                  <c:v>190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4B-44C6-AAA6-8134E8E651B3}"/>
            </c:ext>
          </c:extLst>
        </c:ser>
        <c:ser>
          <c:idx val="1"/>
          <c:order val="1"/>
          <c:tx>
            <c:strRef>
              <c:f>'Aux Datos 2'!$C$75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FF9966"/>
            </a:solidFill>
            <a:ln>
              <a:noFill/>
            </a:ln>
            <a:effectLst/>
          </c:spPr>
          <c:invertIfNegative val="0"/>
          <c:cat>
            <c:strRef>
              <c:f>'Aux Datos 2'!$D$73:$O$73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'Aux Datos 2'!$D$75:$O$75</c:f>
              <c:numCache>
                <c:formatCode>_-* #,##0_-;\-* #,##0_-;_-* "-"??_-;_-@_-</c:formatCode>
                <c:ptCount val="12"/>
                <c:pt idx="0">
                  <c:v>140</c:v>
                </c:pt>
                <c:pt idx="1">
                  <c:v>140</c:v>
                </c:pt>
                <c:pt idx="2">
                  <c:v>135</c:v>
                </c:pt>
                <c:pt idx="3">
                  <c:v>130</c:v>
                </c:pt>
                <c:pt idx="4">
                  <c:v>150</c:v>
                </c:pt>
                <c:pt idx="5">
                  <c:v>160</c:v>
                </c:pt>
                <c:pt idx="6">
                  <c:v>175</c:v>
                </c:pt>
                <c:pt idx="7">
                  <c:v>180</c:v>
                </c:pt>
                <c:pt idx="8">
                  <c:v>180</c:v>
                </c:pt>
                <c:pt idx="9">
                  <c:v>190</c:v>
                </c:pt>
                <c:pt idx="10">
                  <c:v>200</c:v>
                </c:pt>
                <c:pt idx="11">
                  <c:v>190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4B-44C6-AAA6-8134E8E651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25"/>
        <c:axId val="418689184"/>
        <c:axId val="419347368"/>
      </c:barChart>
      <c:catAx>
        <c:axId val="418689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19347368"/>
        <c:crosses val="autoZero"/>
        <c:auto val="1"/>
        <c:lblAlgn val="ctr"/>
        <c:lblOffset val="100"/>
        <c:noMultiLvlLbl val="0"/>
      </c:catAx>
      <c:valAx>
        <c:axId val="419347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18689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8740157499999996" l="0.511811024" r="0.511811024" t="0.78740157499999996" header="0.31496062000000308" footer="0.31496062000000308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3.0555555555555582E-2"/>
          <c:y val="0.11900985710119565"/>
          <c:w val="0.93888888888889366"/>
          <c:h val="0.7368515602216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'Aux Datos 2'!$C$81</c:f>
              <c:strCache>
                <c:ptCount val="1"/>
                <c:pt idx="0">
                  <c:v>Target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'Aux Datos 2'!$D$80:$O$80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'Aux Datos 2'!$D$81:$O$81</c:f>
              <c:numCache>
                <c:formatCode>_-* #,##0_-;\-* #,##0_-;_-* "-"??_-;_-@_-</c:formatCode>
                <c:ptCount val="12"/>
                <c:pt idx="0">
                  <c:v>1500</c:v>
                </c:pt>
                <c:pt idx="1">
                  <c:v>1500</c:v>
                </c:pt>
                <c:pt idx="2">
                  <c:v>1700</c:v>
                </c:pt>
                <c:pt idx="3">
                  <c:v>1700</c:v>
                </c:pt>
                <c:pt idx="4">
                  <c:v>1800</c:v>
                </c:pt>
                <c:pt idx="5">
                  <c:v>1900</c:v>
                </c:pt>
                <c:pt idx="6">
                  <c:v>2000</c:v>
                </c:pt>
                <c:pt idx="7">
                  <c:v>2000</c:v>
                </c:pt>
                <c:pt idx="8">
                  <c:v>2100</c:v>
                </c:pt>
                <c:pt idx="9">
                  <c:v>2100</c:v>
                </c:pt>
                <c:pt idx="10">
                  <c:v>2200</c:v>
                </c:pt>
                <c:pt idx="11">
                  <c:v>2300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4B-44C6-AAA6-8134E8E651B3}"/>
            </c:ext>
          </c:extLst>
        </c:ser>
        <c:ser>
          <c:idx val="1"/>
          <c:order val="1"/>
          <c:tx>
            <c:strRef>
              <c:f>'Aux Datos 2'!$C$82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FF9966"/>
            </a:solidFill>
            <a:ln>
              <a:noFill/>
            </a:ln>
            <a:effectLst/>
          </c:spPr>
          <c:invertIfNegative val="0"/>
          <c:cat>
            <c:strRef>
              <c:f>'Aux Datos 2'!$D$80:$O$80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'Aux Datos 2'!$D$82:$O$82</c:f>
              <c:numCache>
                <c:formatCode>_-* #,##0_-;\-* #,##0_-;_-* "-"??_-;_-@_-</c:formatCode>
                <c:ptCount val="12"/>
                <c:pt idx="0">
                  <c:v>1300</c:v>
                </c:pt>
                <c:pt idx="1">
                  <c:v>1500</c:v>
                </c:pt>
                <c:pt idx="2">
                  <c:v>1550</c:v>
                </c:pt>
                <c:pt idx="3">
                  <c:v>1600</c:v>
                </c:pt>
                <c:pt idx="4">
                  <c:v>1700</c:v>
                </c:pt>
                <c:pt idx="5">
                  <c:v>1900</c:v>
                </c:pt>
                <c:pt idx="6">
                  <c:v>2000</c:v>
                </c:pt>
                <c:pt idx="7">
                  <c:v>2100</c:v>
                </c:pt>
                <c:pt idx="8">
                  <c:v>2200</c:v>
                </c:pt>
                <c:pt idx="9">
                  <c:v>2200</c:v>
                </c:pt>
                <c:pt idx="10">
                  <c:v>2300</c:v>
                </c:pt>
                <c:pt idx="11">
                  <c:v>2500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4B-44C6-AAA6-8134E8E651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25"/>
        <c:axId val="418689184"/>
        <c:axId val="419347368"/>
      </c:barChart>
      <c:catAx>
        <c:axId val="418689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19347368"/>
        <c:crosses val="autoZero"/>
        <c:auto val="1"/>
        <c:lblAlgn val="ctr"/>
        <c:lblOffset val="100"/>
        <c:noMultiLvlLbl val="0"/>
      </c:catAx>
      <c:valAx>
        <c:axId val="419347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18689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8740157499999996" l="0.511811024" r="0.511811024" t="0.78740157499999996" header="0.31496062000000308" footer="0.31496062000000308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3.0555555555555582E-2"/>
          <c:y val="0.11900985710119565"/>
          <c:w val="0.93888888888889366"/>
          <c:h val="0.7368515602216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'Aux Datos 2'!$C$90</c:f>
              <c:strCache>
                <c:ptCount val="1"/>
                <c:pt idx="0">
                  <c:v>Target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'Aux Datos 2'!$D$89:$O$89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'Aux Datos 2'!$D$90:$O$90</c:f>
              <c:numCache>
                <c:formatCode>_-* #,##0_-;\-* #,##0_-;_-* "-"??_-;_-@_-</c:formatCode>
                <c:ptCount val="12"/>
                <c:pt idx="0">
                  <c:v>3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5</c:v>
                </c:pt>
                <c:pt idx="5">
                  <c:v>6</c:v>
                </c:pt>
                <c:pt idx="6">
                  <c:v>6</c:v>
                </c:pt>
                <c:pt idx="7">
                  <c:v>7</c:v>
                </c:pt>
                <c:pt idx="8">
                  <c:v>7</c:v>
                </c:pt>
                <c:pt idx="9">
                  <c:v>8.5</c:v>
                </c:pt>
                <c:pt idx="10">
                  <c:v>8.5</c:v>
                </c:pt>
                <c:pt idx="11">
                  <c:v>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4B-44C6-AAA6-8134E8E651B3}"/>
            </c:ext>
          </c:extLst>
        </c:ser>
        <c:ser>
          <c:idx val="1"/>
          <c:order val="1"/>
          <c:tx>
            <c:strRef>
              <c:f>'Aux Datos 2'!$C$91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FF9966"/>
            </a:solidFill>
            <a:ln>
              <a:noFill/>
            </a:ln>
            <a:effectLst/>
          </c:spPr>
          <c:invertIfNegative val="0"/>
          <c:cat>
            <c:strRef>
              <c:f>'Aux Datos 2'!$D$89:$O$89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'Aux Datos 2'!$D$91:$O$91</c:f>
              <c:numCache>
                <c:formatCode>_-* #,##0_-;\-* #,##0_-;_-* "-"??_-;_-@_-</c:formatCode>
                <c:ptCount val="12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3.5</c:v>
                </c:pt>
                <c:pt idx="4">
                  <c:v>4</c:v>
                </c:pt>
                <c:pt idx="5">
                  <c:v>4.5</c:v>
                </c:pt>
                <c:pt idx="6">
                  <c:v>7</c:v>
                </c:pt>
                <c:pt idx="7">
                  <c:v>4.4000000000000004</c:v>
                </c:pt>
                <c:pt idx="8">
                  <c:v>5</c:v>
                </c:pt>
                <c:pt idx="9">
                  <c:v>6</c:v>
                </c:pt>
                <c:pt idx="10">
                  <c:v>5.5</c:v>
                </c:pt>
                <c:pt idx="1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4B-44C6-AAA6-8134E8E651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25"/>
        <c:axId val="418689184"/>
        <c:axId val="419347368"/>
      </c:barChart>
      <c:catAx>
        <c:axId val="418689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19347368"/>
        <c:crosses val="autoZero"/>
        <c:auto val="1"/>
        <c:lblAlgn val="ctr"/>
        <c:lblOffset val="100"/>
        <c:noMultiLvlLbl val="0"/>
      </c:catAx>
      <c:valAx>
        <c:axId val="419347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18689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8740157499999996" l="0.511811024" r="0.511811024" t="0.78740157499999996" header="0.31496062000000308" footer="0.31496062000000308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3.0555555555555582E-2"/>
          <c:y val="0.11900985710119565"/>
          <c:w val="0.93888888888889366"/>
          <c:h val="0.7368515602216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'Aux Datos 2'!$C$96</c:f>
              <c:strCache>
                <c:ptCount val="1"/>
                <c:pt idx="0">
                  <c:v>Target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'Aux Datos 2'!$D$95:$O$95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'Aux Datos 2'!$D$96:$O$96</c:f>
              <c:numCache>
                <c:formatCode>_-* #,##0_-;\-* #,##0_-;_-* "-"??_-;_-@_-</c:formatCode>
                <c:ptCount val="12"/>
                <c:pt idx="0">
                  <c:v>5</c:v>
                </c:pt>
                <c:pt idx="1">
                  <c:v>5</c:v>
                </c:pt>
                <c:pt idx="2">
                  <c:v>6</c:v>
                </c:pt>
                <c:pt idx="3">
                  <c:v>6</c:v>
                </c:pt>
                <c:pt idx="4">
                  <c:v>7</c:v>
                </c:pt>
                <c:pt idx="5">
                  <c:v>7</c:v>
                </c:pt>
                <c:pt idx="6">
                  <c:v>7</c:v>
                </c:pt>
                <c:pt idx="7">
                  <c:v>8</c:v>
                </c:pt>
                <c:pt idx="8">
                  <c:v>8</c:v>
                </c:pt>
                <c:pt idx="9">
                  <c:v>8</c:v>
                </c:pt>
                <c:pt idx="10">
                  <c:v>8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4B-44C6-AAA6-8134E8E651B3}"/>
            </c:ext>
          </c:extLst>
        </c:ser>
        <c:ser>
          <c:idx val="1"/>
          <c:order val="1"/>
          <c:tx>
            <c:strRef>
              <c:f>'Aux Datos 2'!$C$97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FF9966"/>
            </a:solidFill>
            <a:ln>
              <a:noFill/>
            </a:ln>
            <a:effectLst/>
          </c:spPr>
          <c:invertIfNegative val="0"/>
          <c:cat>
            <c:strRef>
              <c:f>'Aux Datos 2'!$D$95:$O$95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'Aux Datos 2'!$D$97:$O$97</c:f>
              <c:numCache>
                <c:formatCode>_-* #,##0_-;\-* #,##0_-;_-* "-"??_-;_-@_-</c:formatCode>
                <c:ptCount val="12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5</c:v>
                </c:pt>
                <c:pt idx="4">
                  <c:v>5.5</c:v>
                </c:pt>
                <c:pt idx="5">
                  <c:v>6</c:v>
                </c:pt>
                <c:pt idx="6">
                  <c:v>5.5</c:v>
                </c:pt>
                <c:pt idx="7">
                  <c:v>6</c:v>
                </c:pt>
                <c:pt idx="8">
                  <c:v>6</c:v>
                </c:pt>
                <c:pt idx="9">
                  <c:v>6.5</c:v>
                </c:pt>
                <c:pt idx="10">
                  <c:v>7</c:v>
                </c:pt>
                <c:pt idx="1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4B-44C6-AAA6-8134E8E651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25"/>
        <c:axId val="418689184"/>
        <c:axId val="419347368"/>
      </c:barChart>
      <c:catAx>
        <c:axId val="418689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19347368"/>
        <c:crosses val="autoZero"/>
        <c:auto val="1"/>
        <c:lblAlgn val="ctr"/>
        <c:lblOffset val="100"/>
        <c:noMultiLvlLbl val="0"/>
      </c:catAx>
      <c:valAx>
        <c:axId val="419347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18689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8740157499999996" l="0.511811024" r="0.511811024" t="0.78740157499999996" header="0.31496062000000308" footer="0.31496062000000308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3.0555555555555582E-2"/>
          <c:y val="0.11900985710119565"/>
          <c:w val="0.93888888888889366"/>
          <c:h val="0.7368515602216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'Aux Datos 2'!$C$102</c:f>
              <c:strCache>
                <c:ptCount val="1"/>
                <c:pt idx="0">
                  <c:v>Target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'Aux Datos 2'!$D$101:$O$101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'Aux Datos 2'!$D$102:$O$102</c:f>
              <c:numCache>
                <c:formatCode>_-* #,##0_-;\-* #,##0_-;_-* "-"??_-;_-@_-</c:formatCode>
                <c:ptCount val="12"/>
                <c:pt idx="0">
                  <c:v>25000</c:v>
                </c:pt>
                <c:pt idx="1">
                  <c:v>24500</c:v>
                </c:pt>
                <c:pt idx="2">
                  <c:v>24000</c:v>
                </c:pt>
                <c:pt idx="3">
                  <c:v>24000</c:v>
                </c:pt>
                <c:pt idx="4">
                  <c:v>23500</c:v>
                </c:pt>
                <c:pt idx="5">
                  <c:v>23500</c:v>
                </c:pt>
                <c:pt idx="6">
                  <c:v>23500</c:v>
                </c:pt>
                <c:pt idx="7">
                  <c:v>22000</c:v>
                </c:pt>
                <c:pt idx="8">
                  <c:v>21000</c:v>
                </c:pt>
                <c:pt idx="9">
                  <c:v>21000</c:v>
                </c:pt>
                <c:pt idx="10">
                  <c:v>20000</c:v>
                </c:pt>
                <c:pt idx="11">
                  <c:v>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4B-44C6-AAA6-8134E8E651B3}"/>
            </c:ext>
          </c:extLst>
        </c:ser>
        <c:ser>
          <c:idx val="1"/>
          <c:order val="1"/>
          <c:tx>
            <c:strRef>
              <c:f>'Aux Datos 2'!$C$103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FF9966"/>
            </a:solidFill>
            <a:ln>
              <a:noFill/>
            </a:ln>
            <a:effectLst/>
          </c:spPr>
          <c:invertIfNegative val="0"/>
          <c:cat>
            <c:strRef>
              <c:f>'Aux Datos 2'!$D$101:$O$101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'Aux Datos 2'!$D$103:$O$103</c:f>
              <c:numCache>
                <c:formatCode>_-* #,##0_-;\-* #,##0_-;_-* "-"??_-;_-@_-</c:formatCode>
                <c:ptCount val="12"/>
                <c:pt idx="0">
                  <c:v>27000</c:v>
                </c:pt>
                <c:pt idx="1">
                  <c:v>26000</c:v>
                </c:pt>
                <c:pt idx="2">
                  <c:v>26500</c:v>
                </c:pt>
                <c:pt idx="3">
                  <c:v>26000</c:v>
                </c:pt>
                <c:pt idx="4">
                  <c:v>25000</c:v>
                </c:pt>
                <c:pt idx="5">
                  <c:v>25500</c:v>
                </c:pt>
                <c:pt idx="6">
                  <c:v>24000</c:v>
                </c:pt>
                <c:pt idx="7">
                  <c:v>24500</c:v>
                </c:pt>
                <c:pt idx="8">
                  <c:v>24000</c:v>
                </c:pt>
                <c:pt idx="9">
                  <c:v>23000</c:v>
                </c:pt>
                <c:pt idx="10">
                  <c:v>22000</c:v>
                </c:pt>
                <c:pt idx="11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4B-44C6-AAA6-8134E8E651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25"/>
        <c:axId val="418689184"/>
        <c:axId val="419347368"/>
      </c:barChart>
      <c:catAx>
        <c:axId val="418689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19347368"/>
        <c:crosses val="autoZero"/>
        <c:auto val="1"/>
        <c:lblAlgn val="ctr"/>
        <c:lblOffset val="100"/>
        <c:noMultiLvlLbl val="0"/>
      </c:catAx>
      <c:valAx>
        <c:axId val="419347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18689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8740157499999996" l="0.511811024" r="0.511811024" t="0.78740157499999996" header="0.31496062000000308" footer="0.31496062000000308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3.0555555555555582E-2"/>
          <c:y val="0.11900985710119565"/>
          <c:w val="0.93888888888889366"/>
          <c:h val="0.7368515602216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'Aux Datos 2'!$C$108</c:f>
              <c:strCache>
                <c:ptCount val="1"/>
                <c:pt idx="0">
                  <c:v>Target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'Aux Datos 2'!$D$107:$O$107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'Aux Datos 2'!$D$108:$O$108</c:f>
              <c:numCache>
                <c:formatCode>_-* #,##0_-;\-* #,##0_-;_-* "-"??_-;_-@_-</c:formatCode>
                <c:ptCount val="12"/>
                <c:pt idx="0">
                  <c:v>125</c:v>
                </c:pt>
                <c:pt idx="1">
                  <c:v>127</c:v>
                </c:pt>
                <c:pt idx="2">
                  <c:v>130</c:v>
                </c:pt>
                <c:pt idx="3">
                  <c:v>130</c:v>
                </c:pt>
                <c:pt idx="4">
                  <c:v>130</c:v>
                </c:pt>
                <c:pt idx="5">
                  <c:v>135</c:v>
                </c:pt>
                <c:pt idx="6">
                  <c:v>135</c:v>
                </c:pt>
                <c:pt idx="7">
                  <c:v>135</c:v>
                </c:pt>
                <c:pt idx="8">
                  <c:v>140</c:v>
                </c:pt>
                <c:pt idx="9">
                  <c:v>140</c:v>
                </c:pt>
                <c:pt idx="10">
                  <c:v>145</c:v>
                </c:pt>
                <c:pt idx="11">
                  <c:v>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4B-44C6-AAA6-8134E8E651B3}"/>
            </c:ext>
          </c:extLst>
        </c:ser>
        <c:ser>
          <c:idx val="1"/>
          <c:order val="1"/>
          <c:tx>
            <c:strRef>
              <c:f>'Aux Datos 2'!$C$109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FF9966"/>
            </a:solidFill>
            <a:ln>
              <a:noFill/>
            </a:ln>
            <a:effectLst/>
          </c:spPr>
          <c:invertIfNegative val="0"/>
          <c:cat>
            <c:strRef>
              <c:f>'Aux Datos 2'!$D$107:$O$107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'Aux Datos 2'!$D$109:$O$109</c:f>
              <c:numCache>
                <c:formatCode>_-* #,##0_-;\-* #,##0_-;_-* "-"??_-;_-@_-</c:formatCode>
                <c:ptCount val="12"/>
                <c:pt idx="0">
                  <c:v>115</c:v>
                </c:pt>
                <c:pt idx="1">
                  <c:v>117</c:v>
                </c:pt>
                <c:pt idx="2">
                  <c:v>120</c:v>
                </c:pt>
                <c:pt idx="3">
                  <c:v>125</c:v>
                </c:pt>
                <c:pt idx="4">
                  <c:v>125</c:v>
                </c:pt>
                <c:pt idx="5">
                  <c:v>128</c:v>
                </c:pt>
                <c:pt idx="6">
                  <c:v>130</c:v>
                </c:pt>
                <c:pt idx="7">
                  <c:v>130</c:v>
                </c:pt>
                <c:pt idx="8">
                  <c:v>132</c:v>
                </c:pt>
                <c:pt idx="9">
                  <c:v>134</c:v>
                </c:pt>
                <c:pt idx="10">
                  <c:v>140</c:v>
                </c:pt>
                <c:pt idx="11">
                  <c:v>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4B-44C6-AAA6-8134E8E651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25"/>
        <c:axId val="418689184"/>
        <c:axId val="419347368"/>
      </c:barChart>
      <c:catAx>
        <c:axId val="418689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19347368"/>
        <c:crosses val="autoZero"/>
        <c:auto val="1"/>
        <c:lblAlgn val="ctr"/>
        <c:lblOffset val="100"/>
        <c:noMultiLvlLbl val="0"/>
      </c:catAx>
      <c:valAx>
        <c:axId val="419347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18689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8740157499999996" l="0.511811024" r="0.511811024" t="0.78740157499999996" header="0.31496062000000308" footer="0.31496062000000308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2500015258807921E-2"/>
          <c:y val="2.3148252804239024E-2"/>
          <c:w val="0.97750119323876161"/>
          <c:h val="0.7049882472795802"/>
        </c:manualLayout>
      </c:layout>
      <c:scatterChart>
        <c:scatterStyle val="lineMarker"/>
        <c:varyColors val="0"/>
        <c:ser>
          <c:idx val="0"/>
          <c:order val="0"/>
          <c:tx>
            <c:strRef>
              <c:f>'Aux Datos 2'!$D$23</c:f>
              <c:strCache>
                <c:ptCount val="1"/>
                <c:pt idx="0">
                  <c:v>Aguja</c:v>
                </c:pt>
              </c:strCache>
            </c:strRef>
          </c:tx>
          <c:spPr>
            <a:ln w="57150">
              <a:solidFill>
                <a:sysClr val="windowText" lastClr="000000"/>
              </a:solidFill>
              <a:prstDash val="solid"/>
              <a:tailEnd type="stealth" w="sm" len="lg"/>
            </a:ln>
          </c:spPr>
          <c:marker>
            <c:symbol val="none"/>
          </c:marker>
          <c:dPt>
            <c:idx val="0"/>
            <c:marker>
              <c:symbol val="circle"/>
              <c:size val="10"/>
              <c:spPr>
                <a:solidFill>
                  <a:schemeClr val="bg1"/>
                </a:solidFill>
                <a:ln w="31750">
                  <a:solidFill>
                    <a:sysClr val="windowText" lastClr="000000"/>
                  </a:solidFill>
                  <a:prstDash val="solid"/>
                  <a:headEnd type="none" w="med" len="lg"/>
                  <a:tailEnd type="none" w="lg" len="lg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A1EB-455A-A95D-F3ECC3BF52BB}"/>
              </c:ext>
            </c:extLst>
          </c:dPt>
          <c:xVal>
            <c:numRef>
              <c:f>'Aux Datos 2'!$D$25:$D$26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xVal>
          <c:yVal>
            <c:numRef>
              <c:f>'Aux Datos 2'!$E$25:$E$26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1EB-455A-A95D-F3ECC3BF52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220368"/>
        <c:axId val="196221936"/>
      </c:scatterChart>
      <c:valAx>
        <c:axId val="196220368"/>
        <c:scaling>
          <c:orientation val="minMax"/>
          <c:max val="1.25"/>
          <c:min val="-1.25"/>
        </c:scaling>
        <c:delete val="0"/>
        <c:axPos val="b"/>
        <c:numFmt formatCode="General" sourceLinked="1"/>
        <c:majorTickMark val="none"/>
        <c:minorTickMark val="none"/>
        <c:tickLblPos val="none"/>
        <c:spPr>
          <a:ln w="9525">
            <a:noFill/>
          </a:ln>
        </c:spPr>
        <c:crossAx val="196221936"/>
        <c:crosses val="autoZero"/>
        <c:crossBetween val="midCat"/>
      </c:valAx>
      <c:valAx>
        <c:axId val="196221936"/>
        <c:scaling>
          <c:orientation val="minMax"/>
          <c:max val="1.25"/>
          <c:min val="0"/>
        </c:scaling>
        <c:delete val="0"/>
        <c:axPos val="l"/>
        <c:numFmt formatCode="General" sourceLinked="1"/>
        <c:majorTickMark val="none"/>
        <c:minorTickMark val="none"/>
        <c:tickLblPos val="none"/>
        <c:spPr>
          <a:ln w="9525">
            <a:noFill/>
          </a:ln>
        </c:spPr>
        <c:txPr>
          <a:bodyPr/>
          <a:lstStyle/>
          <a:p>
            <a:pPr>
              <a:defRPr lang="es-ES"/>
            </a:pPr>
            <a:endParaRPr lang="es-PE"/>
          </a:p>
        </c:txPr>
        <c:crossAx val="196220368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Trebuchet MS"/>
          <a:ea typeface="Trebuchet MS"/>
          <a:cs typeface="Trebuchet MS"/>
        </a:defRPr>
      </a:pPr>
      <a:endParaRPr lang="es-PE"/>
    </a:p>
  </c:txPr>
  <c:printSettings>
    <c:headerFooter alignWithMargins="0"/>
    <c:pageMargins b="0.98425196899999956" l="0.78740157499999996" r="0.78740157499999996" t="0.98425196899999956" header="0.5" footer="0.5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3.0555555555555582E-2"/>
          <c:y val="0.11900985710119565"/>
          <c:w val="0.93888888888889366"/>
          <c:h val="0.7368515602216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'Aux Datos 2'!$C$114</c:f>
              <c:strCache>
                <c:ptCount val="1"/>
                <c:pt idx="0">
                  <c:v>Target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'Aux Datos 2'!$D$113:$O$113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'Aux Datos 2'!$D$114:$O$114</c:f>
              <c:numCache>
                <c:formatCode>_-* #,##0_-;\-* #,##0_-;_-* "-"??_-;_-@_-</c:formatCode>
                <c:ptCount val="12"/>
                <c:pt idx="0">
                  <c:v>7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5.5</c:v>
                </c:pt>
                <c:pt idx="5">
                  <c:v>5.5</c:v>
                </c:pt>
                <c:pt idx="6">
                  <c:v>5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4B-44C6-AAA6-8134E8E651B3}"/>
            </c:ext>
          </c:extLst>
        </c:ser>
        <c:ser>
          <c:idx val="1"/>
          <c:order val="1"/>
          <c:tx>
            <c:strRef>
              <c:f>'Aux Datos 2'!$C$115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FF9966"/>
            </a:solidFill>
            <a:ln>
              <a:noFill/>
            </a:ln>
            <a:effectLst/>
          </c:spPr>
          <c:invertIfNegative val="0"/>
          <c:cat>
            <c:strRef>
              <c:f>'Aux Datos 2'!$D$113:$O$113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'Aux Datos 2'!$D$115:$O$115</c:f>
              <c:numCache>
                <c:formatCode>_-* #,##0_-;\-* #,##0_-;_-* "-"??_-;_-@_-</c:formatCode>
                <c:ptCount val="12"/>
                <c:pt idx="0">
                  <c:v>8</c:v>
                </c:pt>
                <c:pt idx="1">
                  <c:v>8</c:v>
                </c:pt>
                <c:pt idx="2">
                  <c:v>7</c:v>
                </c:pt>
                <c:pt idx="3">
                  <c:v>7</c:v>
                </c:pt>
                <c:pt idx="4">
                  <c:v>6</c:v>
                </c:pt>
                <c:pt idx="5">
                  <c:v>6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5.5</c:v>
                </c:pt>
                <c:pt idx="10">
                  <c:v>5.5</c:v>
                </c:pt>
                <c:pt idx="1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4B-44C6-AAA6-8134E8E651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25"/>
        <c:axId val="418689184"/>
        <c:axId val="419347368"/>
      </c:barChart>
      <c:catAx>
        <c:axId val="418689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19347368"/>
        <c:crosses val="autoZero"/>
        <c:auto val="1"/>
        <c:lblAlgn val="ctr"/>
        <c:lblOffset val="100"/>
        <c:noMultiLvlLbl val="0"/>
      </c:catAx>
      <c:valAx>
        <c:axId val="419347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18689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8740157499999996" l="0.511811024" r="0.511811024" t="0.78740157499999996" header="0.31496062000000308" footer="0.31496062000000308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3.0555555555555582E-2"/>
          <c:y val="0.11900985710119565"/>
          <c:w val="0.93888888888889366"/>
          <c:h val="0.7368515602216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'Aux Datos 2'!$C$121</c:f>
              <c:strCache>
                <c:ptCount val="1"/>
                <c:pt idx="0">
                  <c:v>Target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'Aux Datos 2'!$D$120:$O$120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'Aux Datos 2'!$D$121:$O$121</c:f>
              <c:numCache>
                <c:formatCode>_-* #,##0_-;\-* #,##0_-;_-* "-"??_-;_-@_-</c:formatCode>
                <c:ptCount val="12"/>
                <c:pt idx="0">
                  <c:v>27</c:v>
                </c:pt>
                <c:pt idx="1">
                  <c:v>30</c:v>
                </c:pt>
                <c:pt idx="2">
                  <c:v>30</c:v>
                </c:pt>
                <c:pt idx="3">
                  <c:v>32</c:v>
                </c:pt>
                <c:pt idx="4">
                  <c:v>35</c:v>
                </c:pt>
                <c:pt idx="5">
                  <c:v>35</c:v>
                </c:pt>
                <c:pt idx="6">
                  <c:v>34</c:v>
                </c:pt>
                <c:pt idx="7">
                  <c:v>36</c:v>
                </c:pt>
                <c:pt idx="8">
                  <c:v>40</c:v>
                </c:pt>
                <c:pt idx="9">
                  <c:v>42</c:v>
                </c:pt>
                <c:pt idx="10">
                  <c:v>44</c:v>
                </c:pt>
                <c:pt idx="11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4B-44C6-AAA6-8134E8E651B3}"/>
            </c:ext>
          </c:extLst>
        </c:ser>
        <c:ser>
          <c:idx val="1"/>
          <c:order val="1"/>
          <c:tx>
            <c:strRef>
              <c:f>'Aux Datos 2'!$C$122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FF9966"/>
            </a:solidFill>
            <a:ln>
              <a:noFill/>
            </a:ln>
            <a:effectLst/>
          </c:spPr>
          <c:invertIfNegative val="0"/>
          <c:cat>
            <c:strRef>
              <c:f>'Aux Datos 2'!$D$120:$O$120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'Aux Datos 2'!$D$122:$O$122</c:f>
              <c:numCache>
                <c:formatCode>_-* #,##0_-;\-* #,##0_-;_-* "-"??_-;_-@_-</c:formatCode>
                <c:ptCount val="12"/>
                <c:pt idx="0">
                  <c:v>22</c:v>
                </c:pt>
                <c:pt idx="1">
                  <c:v>25</c:v>
                </c:pt>
                <c:pt idx="2">
                  <c:v>26</c:v>
                </c:pt>
                <c:pt idx="3">
                  <c:v>27</c:v>
                </c:pt>
                <c:pt idx="4">
                  <c:v>25</c:v>
                </c:pt>
                <c:pt idx="5">
                  <c:v>24</c:v>
                </c:pt>
                <c:pt idx="6">
                  <c:v>28</c:v>
                </c:pt>
                <c:pt idx="7">
                  <c:v>30</c:v>
                </c:pt>
                <c:pt idx="8">
                  <c:v>30</c:v>
                </c:pt>
                <c:pt idx="9">
                  <c:v>35</c:v>
                </c:pt>
                <c:pt idx="10">
                  <c:v>32</c:v>
                </c:pt>
                <c:pt idx="11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4B-44C6-AAA6-8134E8E651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25"/>
        <c:axId val="418689184"/>
        <c:axId val="419347368"/>
      </c:barChart>
      <c:catAx>
        <c:axId val="418689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19347368"/>
        <c:crosses val="autoZero"/>
        <c:auto val="1"/>
        <c:lblAlgn val="ctr"/>
        <c:lblOffset val="100"/>
        <c:noMultiLvlLbl val="0"/>
      </c:catAx>
      <c:valAx>
        <c:axId val="419347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18689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8740157499999996" l="0.511811024" r="0.511811024" t="0.78740157499999996" header="0.31496062000000308" footer="0.31496062000000308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3.0555555555555582E-2"/>
          <c:y val="0.11900985710119565"/>
          <c:w val="0.93888888888889366"/>
          <c:h val="0.7368515602216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'Aux Datos 2'!$C$128</c:f>
              <c:strCache>
                <c:ptCount val="1"/>
                <c:pt idx="0">
                  <c:v>Target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'Aux Datos 2'!$D$127:$O$127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'Aux Datos 2'!$D$128:$O$128</c:f>
              <c:numCache>
                <c:formatCode>_-* #,##0_-;\-* #,##0_-;_-* "-"??_-;_-@_-</c:formatCode>
                <c:ptCount val="12"/>
                <c:pt idx="0">
                  <c:v>45</c:v>
                </c:pt>
                <c:pt idx="1">
                  <c:v>47</c:v>
                </c:pt>
                <c:pt idx="2">
                  <c:v>47</c:v>
                </c:pt>
                <c:pt idx="3">
                  <c:v>48</c:v>
                </c:pt>
                <c:pt idx="4">
                  <c:v>50</c:v>
                </c:pt>
                <c:pt idx="5">
                  <c:v>50</c:v>
                </c:pt>
                <c:pt idx="6">
                  <c:v>52</c:v>
                </c:pt>
                <c:pt idx="7">
                  <c:v>55</c:v>
                </c:pt>
                <c:pt idx="8">
                  <c:v>57</c:v>
                </c:pt>
                <c:pt idx="9">
                  <c:v>60</c:v>
                </c:pt>
                <c:pt idx="10">
                  <c:v>60</c:v>
                </c:pt>
                <c:pt idx="11">
                  <c:v>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4B-44C6-AAA6-8134E8E651B3}"/>
            </c:ext>
          </c:extLst>
        </c:ser>
        <c:ser>
          <c:idx val="1"/>
          <c:order val="1"/>
          <c:tx>
            <c:strRef>
              <c:f>'Aux Datos 2'!$C$129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FF9966"/>
            </a:solidFill>
            <a:ln>
              <a:noFill/>
            </a:ln>
            <a:effectLst/>
          </c:spPr>
          <c:invertIfNegative val="0"/>
          <c:cat>
            <c:strRef>
              <c:f>'Aux Datos 2'!$D$127:$O$127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'Aux Datos 2'!$D$129:$O$129</c:f>
              <c:numCache>
                <c:formatCode>_-* #,##0_-;\-* #,##0_-;_-* "-"??_-;_-@_-</c:formatCode>
                <c:ptCount val="12"/>
                <c:pt idx="0">
                  <c:v>40</c:v>
                </c:pt>
                <c:pt idx="1">
                  <c:v>45</c:v>
                </c:pt>
                <c:pt idx="2">
                  <c:v>48</c:v>
                </c:pt>
                <c:pt idx="3">
                  <c:v>50</c:v>
                </c:pt>
                <c:pt idx="4">
                  <c:v>50</c:v>
                </c:pt>
                <c:pt idx="5">
                  <c:v>55</c:v>
                </c:pt>
                <c:pt idx="6">
                  <c:v>60</c:v>
                </c:pt>
                <c:pt idx="7">
                  <c:v>65</c:v>
                </c:pt>
                <c:pt idx="8">
                  <c:v>60</c:v>
                </c:pt>
                <c:pt idx="9">
                  <c:v>70</c:v>
                </c:pt>
                <c:pt idx="10">
                  <c:v>80</c:v>
                </c:pt>
                <c:pt idx="11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4B-44C6-AAA6-8134E8E651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25"/>
        <c:axId val="418689184"/>
        <c:axId val="419347368"/>
      </c:barChart>
      <c:catAx>
        <c:axId val="418689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19347368"/>
        <c:crosses val="autoZero"/>
        <c:auto val="1"/>
        <c:lblAlgn val="ctr"/>
        <c:lblOffset val="100"/>
        <c:noMultiLvlLbl val="0"/>
      </c:catAx>
      <c:valAx>
        <c:axId val="419347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18689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8740157499999996" l="0.511811024" r="0.511811024" t="0.78740157499999996" header="0.31496062000000308" footer="0.31496062000000308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3.0555555555555582E-2"/>
          <c:y val="0.11900985710119565"/>
          <c:w val="0.93888888888889366"/>
          <c:h val="0.7368515602216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'Aux Datos 2'!$C$137</c:f>
              <c:strCache>
                <c:ptCount val="1"/>
                <c:pt idx="0">
                  <c:v>Target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'Aux Datos 2'!$D$136:$O$136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'Aux Datos 2'!$D$137:$O$137</c:f>
              <c:numCache>
                <c:formatCode>_-* #,##0_-;\-* #,##0_-;_-* "-"??_-;_-@_-</c:formatCode>
                <c:ptCount val="12"/>
                <c:pt idx="0">
                  <c:v>3</c:v>
                </c:pt>
                <c:pt idx="1">
                  <c:v>3</c:v>
                </c:pt>
                <c:pt idx="2">
                  <c:v>3.5</c:v>
                </c:pt>
                <c:pt idx="3">
                  <c:v>4</c:v>
                </c:pt>
                <c:pt idx="4">
                  <c:v>4.5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4B-44C6-AAA6-8134E8E651B3}"/>
            </c:ext>
          </c:extLst>
        </c:ser>
        <c:ser>
          <c:idx val="1"/>
          <c:order val="1"/>
          <c:tx>
            <c:strRef>
              <c:f>'Aux Datos 2'!$C$138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FF9966"/>
            </a:solidFill>
            <a:ln>
              <a:noFill/>
            </a:ln>
            <a:effectLst/>
          </c:spPr>
          <c:invertIfNegative val="0"/>
          <c:cat>
            <c:strRef>
              <c:f>'Aux Datos 2'!$D$136:$O$136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'Aux Datos 2'!$D$138:$O$138</c:f>
              <c:numCache>
                <c:formatCode>_-* #,##0_-;\-* #,##0_-;_-* "-"??_-;_-@_-</c:formatCode>
                <c:ptCount val="12"/>
                <c:pt idx="0">
                  <c:v>2.5</c:v>
                </c:pt>
                <c:pt idx="1">
                  <c:v>3</c:v>
                </c:pt>
                <c:pt idx="2">
                  <c:v>3</c:v>
                </c:pt>
                <c:pt idx="3">
                  <c:v>3.5</c:v>
                </c:pt>
                <c:pt idx="4">
                  <c:v>3</c:v>
                </c:pt>
                <c:pt idx="5">
                  <c:v>5</c:v>
                </c:pt>
                <c:pt idx="6">
                  <c:v>5</c:v>
                </c:pt>
                <c:pt idx="7">
                  <c:v>4</c:v>
                </c:pt>
                <c:pt idx="8">
                  <c:v>4.2</c:v>
                </c:pt>
                <c:pt idx="9">
                  <c:v>5.5</c:v>
                </c:pt>
                <c:pt idx="10">
                  <c:v>6</c:v>
                </c:pt>
                <c:pt idx="1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4B-44C6-AAA6-8134E8E651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25"/>
        <c:axId val="418689184"/>
        <c:axId val="419347368"/>
      </c:barChart>
      <c:catAx>
        <c:axId val="418689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19347368"/>
        <c:crosses val="autoZero"/>
        <c:auto val="1"/>
        <c:lblAlgn val="ctr"/>
        <c:lblOffset val="100"/>
        <c:noMultiLvlLbl val="0"/>
      </c:catAx>
      <c:valAx>
        <c:axId val="419347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18689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8740157499999996" l="0.511811024" r="0.511811024" t="0.78740157499999996" header="0.31496062000000308" footer="0.31496062000000308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spPr>
            <a:effectLst/>
          </c:spPr>
          <c:dPt>
            <c:idx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0D8-437A-91BC-DAF7E6C654EF}"/>
              </c:ext>
            </c:extLst>
          </c:dPt>
          <c:dPt>
            <c:idx val="1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40D8-437A-91BC-DAF7E6C654EF}"/>
              </c:ext>
            </c:extLst>
          </c:dPt>
          <c:dPt>
            <c:idx val="2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40D8-437A-91BC-DAF7E6C654EF}"/>
              </c:ext>
            </c:extLst>
          </c:dPt>
          <c:dPt>
            <c:idx val="3"/>
            <c:bubble3D val="0"/>
            <c:spPr>
              <a:noFill/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40D8-437A-91BC-DAF7E6C654EF}"/>
              </c:ext>
            </c:extLst>
          </c:dPt>
          <c:val>
            <c:numRef>
              <c:f>'Aux Datos 2'!$D$29:$D$32</c:f>
              <c:numCache>
                <c:formatCode>0%</c:formatCode>
                <c:ptCount val="4"/>
                <c:pt idx="0">
                  <c:v>0.7</c:v>
                </c:pt>
                <c:pt idx="1">
                  <c:v>0.20000000000000007</c:v>
                </c:pt>
                <c:pt idx="2">
                  <c:v>9.9999999999999978E-2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0D8-437A-91BC-DAF7E6C654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2500015258807924E-2"/>
          <c:y val="2.3148252804239024E-2"/>
          <c:w val="0.97750119323876161"/>
          <c:h val="0.70498824727958065"/>
        </c:manualLayout>
      </c:layout>
      <c:scatterChart>
        <c:scatterStyle val="lineMarker"/>
        <c:varyColors val="0"/>
        <c:ser>
          <c:idx val="0"/>
          <c:order val="0"/>
          <c:tx>
            <c:strRef>
              <c:f>'Aux Datos 2'!$D$23</c:f>
              <c:strCache>
                <c:ptCount val="1"/>
                <c:pt idx="0">
                  <c:v>Aguja</c:v>
                </c:pt>
              </c:strCache>
            </c:strRef>
          </c:tx>
          <c:spPr>
            <a:ln w="57150">
              <a:solidFill>
                <a:sysClr val="windowText" lastClr="000000"/>
              </a:solidFill>
              <a:prstDash val="solid"/>
              <a:tailEnd type="stealth" w="sm" len="lg"/>
            </a:ln>
          </c:spPr>
          <c:marker>
            <c:symbol val="none"/>
          </c:marker>
          <c:dPt>
            <c:idx val="0"/>
            <c:marker>
              <c:symbol val="circle"/>
              <c:size val="10"/>
              <c:spPr>
                <a:solidFill>
                  <a:schemeClr val="bg1"/>
                </a:solidFill>
                <a:ln w="31750">
                  <a:solidFill>
                    <a:sysClr val="windowText" lastClr="000000"/>
                  </a:solidFill>
                  <a:prstDash val="solid"/>
                  <a:headEnd type="none" w="med" len="lg"/>
                  <a:tailEnd type="none" w="lg" len="lg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A8A0-414A-B511-1861D4D4E002}"/>
              </c:ext>
            </c:extLst>
          </c:dPt>
          <c:xVal>
            <c:numRef>
              <c:f>'Aux Datos 2'!$G$25:$G$26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xVal>
          <c:yVal>
            <c:numRef>
              <c:f>'Aux Datos 2'!$H$25:$H$26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8A0-414A-B511-1861D4D4E0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9123144"/>
        <c:axId val="419170592"/>
      </c:scatterChart>
      <c:valAx>
        <c:axId val="419123144"/>
        <c:scaling>
          <c:orientation val="minMax"/>
          <c:max val="1.25"/>
          <c:min val="-1.25"/>
        </c:scaling>
        <c:delete val="0"/>
        <c:axPos val="b"/>
        <c:numFmt formatCode="General" sourceLinked="1"/>
        <c:majorTickMark val="none"/>
        <c:minorTickMark val="none"/>
        <c:tickLblPos val="none"/>
        <c:spPr>
          <a:ln w="9525">
            <a:noFill/>
          </a:ln>
        </c:spPr>
        <c:crossAx val="419170592"/>
        <c:crosses val="autoZero"/>
        <c:crossBetween val="midCat"/>
      </c:valAx>
      <c:valAx>
        <c:axId val="419170592"/>
        <c:scaling>
          <c:orientation val="minMax"/>
          <c:max val="1.25"/>
          <c:min val="0"/>
        </c:scaling>
        <c:delete val="0"/>
        <c:axPos val="l"/>
        <c:numFmt formatCode="General" sourceLinked="1"/>
        <c:majorTickMark val="none"/>
        <c:minorTickMark val="none"/>
        <c:tickLblPos val="none"/>
        <c:spPr>
          <a:ln w="9525">
            <a:noFill/>
          </a:ln>
        </c:spPr>
        <c:txPr>
          <a:bodyPr/>
          <a:lstStyle/>
          <a:p>
            <a:pPr>
              <a:defRPr lang="es-ES"/>
            </a:pPr>
            <a:endParaRPr lang="es-PE"/>
          </a:p>
        </c:txPr>
        <c:crossAx val="419123144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Trebuchet MS"/>
          <a:ea typeface="Trebuchet MS"/>
          <a:cs typeface="Trebuchet MS"/>
        </a:defRPr>
      </a:pPr>
      <a:endParaRPr lang="es-PE"/>
    </a:p>
  </c:txPr>
  <c:printSettings>
    <c:headerFooter alignWithMargins="0"/>
    <c:pageMargins b="0.98425196899999956" l="0.78740157499999996" r="0.78740157499999996" t="0.98425196899999956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spPr>
            <a:effectLst/>
          </c:spPr>
          <c:dPt>
            <c:idx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58E-48EC-8586-CE02F01C3F95}"/>
              </c:ext>
            </c:extLst>
          </c:dPt>
          <c:dPt>
            <c:idx val="1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58E-48EC-8586-CE02F01C3F95}"/>
              </c:ext>
            </c:extLst>
          </c:dPt>
          <c:dPt>
            <c:idx val="2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758E-48EC-8586-CE02F01C3F95}"/>
              </c:ext>
            </c:extLst>
          </c:dPt>
          <c:dPt>
            <c:idx val="3"/>
            <c:bubble3D val="0"/>
            <c:spPr>
              <a:noFill/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758E-48EC-8586-CE02F01C3F95}"/>
              </c:ext>
            </c:extLst>
          </c:dPt>
          <c:val>
            <c:numRef>
              <c:f>'Aux Datos 2'!$D$29:$D$32</c:f>
              <c:numCache>
                <c:formatCode>0%</c:formatCode>
                <c:ptCount val="4"/>
                <c:pt idx="0">
                  <c:v>0.7</c:v>
                </c:pt>
                <c:pt idx="1">
                  <c:v>0.20000000000000007</c:v>
                </c:pt>
                <c:pt idx="2">
                  <c:v>9.9999999999999978E-2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58E-48EC-8586-CE02F01C3F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2500015258807931E-2"/>
          <c:y val="2.3148252804239024E-2"/>
          <c:w val="0.97750119323876161"/>
          <c:h val="0.70498824727958098"/>
        </c:manualLayout>
      </c:layout>
      <c:scatterChart>
        <c:scatterStyle val="lineMarker"/>
        <c:varyColors val="0"/>
        <c:ser>
          <c:idx val="0"/>
          <c:order val="0"/>
          <c:tx>
            <c:strRef>
              <c:f>'Aux Datos 2'!$D$23</c:f>
              <c:strCache>
                <c:ptCount val="1"/>
                <c:pt idx="0">
                  <c:v>Aguja</c:v>
                </c:pt>
              </c:strCache>
            </c:strRef>
          </c:tx>
          <c:spPr>
            <a:ln w="57150">
              <a:solidFill>
                <a:sysClr val="windowText" lastClr="000000"/>
              </a:solidFill>
              <a:prstDash val="solid"/>
              <a:tailEnd type="stealth" w="sm" len="lg"/>
            </a:ln>
          </c:spPr>
          <c:marker>
            <c:symbol val="none"/>
          </c:marker>
          <c:dPt>
            <c:idx val="0"/>
            <c:marker>
              <c:symbol val="circle"/>
              <c:size val="10"/>
              <c:spPr>
                <a:solidFill>
                  <a:schemeClr val="bg1"/>
                </a:solidFill>
                <a:ln w="31750">
                  <a:solidFill>
                    <a:sysClr val="windowText" lastClr="000000"/>
                  </a:solidFill>
                  <a:prstDash val="solid"/>
                  <a:headEnd type="none" w="med" len="lg"/>
                  <a:tailEnd type="none" w="lg" len="lg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E49E-4DC8-AFD6-EC09680A0CE6}"/>
              </c:ext>
            </c:extLst>
          </c:dPt>
          <c:xVal>
            <c:numRef>
              <c:f>'Aux Datos 2'!$J$25:$J$26</c:f>
              <c:numCache>
                <c:formatCode>General</c:formatCode>
                <c:ptCount val="2"/>
                <c:pt idx="0">
                  <c:v>0</c:v>
                </c:pt>
                <c:pt idx="1">
                  <c:v>0.93068022400705919</c:v>
                </c:pt>
              </c:numCache>
            </c:numRef>
          </c:xVal>
          <c:yVal>
            <c:numRef>
              <c:f>'Aux Datos 2'!$K$25:$K$26</c:f>
              <c:numCache>
                <c:formatCode>General</c:formatCode>
                <c:ptCount val="2"/>
                <c:pt idx="0">
                  <c:v>0</c:v>
                </c:pt>
                <c:pt idx="1">
                  <c:v>0.36583373360335447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49E-4DC8-AFD6-EC09680A0C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9165496"/>
        <c:axId val="419165104"/>
      </c:scatterChart>
      <c:valAx>
        <c:axId val="419165496"/>
        <c:scaling>
          <c:orientation val="minMax"/>
          <c:max val="1.25"/>
          <c:min val="-1.25"/>
        </c:scaling>
        <c:delete val="0"/>
        <c:axPos val="b"/>
        <c:numFmt formatCode="General" sourceLinked="1"/>
        <c:majorTickMark val="none"/>
        <c:minorTickMark val="none"/>
        <c:tickLblPos val="none"/>
        <c:spPr>
          <a:ln w="9525">
            <a:noFill/>
          </a:ln>
        </c:spPr>
        <c:crossAx val="419165104"/>
        <c:crosses val="autoZero"/>
        <c:crossBetween val="midCat"/>
      </c:valAx>
      <c:valAx>
        <c:axId val="419165104"/>
        <c:scaling>
          <c:orientation val="minMax"/>
          <c:max val="1.25"/>
          <c:min val="0"/>
        </c:scaling>
        <c:delete val="0"/>
        <c:axPos val="l"/>
        <c:numFmt formatCode="General" sourceLinked="1"/>
        <c:majorTickMark val="none"/>
        <c:minorTickMark val="none"/>
        <c:tickLblPos val="none"/>
        <c:spPr>
          <a:ln w="9525">
            <a:noFill/>
          </a:ln>
        </c:spPr>
        <c:txPr>
          <a:bodyPr/>
          <a:lstStyle/>
          <a:p>
            <a:pPr>
              <a:defRPr lang="es-ES"/>
            </a:pPr>
            <a:endParaRPr lang="es-PE"/>
          </a:p>
        </c:txPr>
        <c:crossAx val="419165496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Trebuchet MS"/>
          <a:ea typeface="Trebuchet MS"/>
          <a:cs typeface="Trebuchet MS"/>
        </a:defRPr>
      </a:pPr>
      <a:endParaRPr lang="es-PE"/>
    </a:p>
  </c:txPr>
  <c:printSettings>
    <c:headerFooter alignWithMargins="0"/>
    <c:pageMargins b="0.98425196899999956" l="0.78740157499999996" r="0.78740157499999996" t="0.98425196899999956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spPr>
            <a:effectLst/>
          </c:spPr>
          <c:dPt>
            <c:idx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283-4614-A27B-0DB8C06ED9DF}"/>
              </c:ext>
            </c:extLst>
          </c:dPt>
          <c:dPt>
            <c:idx val="1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283-4614-A27B-0DB8C06ED9DF}"/>
              </c:ext>
            </c:extLst>
          </c:dPt>
          <c:dPt>
            <c:idx val="2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3283-4614-A27B-0DB8C06ED9DF}"/>
              </c:ext>
            </c:extLst>
          </c:dPt>
          <c:dPt>
            <c:idx val="3"/>
            <c:bubble3D val="0"/>
            <c:spPr>
              <a:noFill/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3283-4614-A27B-0DB8C06ED9DF}"/>
              </c:ext>
            </c:extLst>
          </c:dPt>
          <c:val>
            <c:numRef>
              <c:f>'Aux Datos 2'!$D$29:$D$32</c:f>
              <c:numCache>
                <c:formatCode>0%</c:formatCode>
                <c:ptCount val="4"/>
                <c:pt idx="0">
                  <c:v>0.7</c:v>
                </c:pt>
                <c:pt idx="1">
                  <c:v>0.20000000000000007</c:v>
                </c:pt>
                <c:pt idx="2">
                  <c:v>9.9999999999999978E-2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283-4614-A27B-0DB8C06ED9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7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2500015258807924E-2"/>
          <c:y val="2.3148252804239024E-2"/>
          <c:w val="0.97750119323876161"/>
          <c:h val="0.70498824727958065"/>
        </c:manualLayout>
      </c:layout>
      <c:scatterChart>
        <c:scatterStyle val="lineMarker"/>
        <c:varyColors val="0"/>
        <c:ser>
          <c:idx val="0"/>
          <c:order val="0"/>
          <c:tx>
            <c:strRef>
              <c:f>'Aux Datos 2'!$D$23</c:f>
              <c:strCache>
                <c:ptCount val="1"/>
                <c:pt idx="0">
                  <c:v>Aguja</c:v>
                </c:pt>
              </c:strCache>
            </c:strRef>
          </c:tx>
          <c:spPr>
            <a:ln w="57150">
              <a:solidFill>
                <a:sysClr val="windowText" lastClr="000000"/>
              </a:solidFill>
              <a:prstDash val="solid"/>
              <a:tailEnd type="stealth" w="sm" len="lg"/>
            </a:ln>
          </c:spPr>
          <c:marker>
            <c:symbol val="none"/>
          </c:marker>
          <c:dPt>
            <c:idx val="0"/>
            <c:marker>
              <c:symbol val="circle"/>
              <c:size val="10"/>
              <c:spPr>
                <a:solidFill>
                  <a:schemeClr val="bg1"/>
                </a:solidFill>
                <a:ln w="31750">
                  <a:solidFill>
                    <a:sysClr val="windowText" lastClr="000000"/>
                  </a:solidFill>
                  <a:prstDash val="solid"/>
                  <a:headEnd type="none" w="med" len="lg"/>
                  <a:tailEnd type="none" w="lg" len="lg"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A051-4100-9D72-6B5954F5FC2F}"/>
              </c:ext>
            </c:extLst>
          </c:dPt>
          <c:xVal>
            <c:numRef>
              <c:f>'Aux Datos 2'!$M$25:$M$26</c:f>
              <c:numCache>
                <c:formatCode>General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xVal>
          <c:yVal>
            <c:numRef>
              <c:f>'Aux Datos 2'!$N$25:$N$26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051-4100-9D72-6B5954F5FC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0514008"/>
        <c:axId val="340514792"/>
      </c:scatterChart>
      <c:valAx>
        <c:axId val="340514008"/>
        <c:scaling>
          <c:orientation val="minMax"/>
          <c:max val="1.25"/>
          <c:min val="-1.25"/>
        </c:scaling>
        <c:delete val="0"/>
        <c:axPos val="b"/>
        <c:numFmt formatCode="General" sourceLinked="1"/>
        <c:majorTickMark val="none"/>
        <c:minorTickMark val="none"/>
        <c:tickLblPos val="none"/>
        <c:spPr>
          <a:ln w="9525">
            <a:noFill/>
          </a:ln>
        </c:spPr>
        <c:crossAx val="340514792"/>
        <c:crosses val="autoZero"/>
        <c:crossBetween val="midCat"/>
      </c:valAx>
      <c:valAx>
        <c:axId val="340514792"/>
        <c:scaling>
          <c:orientation val="minMax"/>
          <c:max val="1.25"/>
          <c:min val="0"/>
        </c:scaling>
        <c:delete val="0"/>
        <c:axPos val="l"/>
        <c:numFmt formatCode="General" sourceLinked="1"/>
        <c:majorTickMark val="none"/>
        <c:minorTickMark val="none"/>
        <c:tickLblPos val="none"/>
        <c:spPr>
          <a:ln w="9525">
            <a:noFill/>
          </a:ln>
        </c:spPr>
        <c:txPr>
          <a:bodyPr/>
          <a:lstStyle/>
          <a:p>
            <a:pPr>
              <a:defRPr lang="es-ES"/>
            </a:pPr>
            <a:endParaRPr lang="es-PE"/>
          </a:p>
        </c:txPr>
        <c:crossAx val="340514008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Trebuchet MS"/>
          <a:ea typeface="Trebuchet MS"/>
          <a:cs typeface="Trebuchet MS"/>
        </a:defRPr>
      </a:pPr>
      <a:endParaRPr lang="es-PE"/>
    </a:p>
  </c:txPr>
  <c:printSettings>
    <c:headerFooter alignWithMargins="0"/>
    <c:pageMargins b="0.98425196899999956" l="0.78740157499999996" r="0.78740157499999996" t="0.98425196899999956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8985507246376812E-2"/>
          <c:y val="5.9259259259259262E-2"/>
          <c:w val="0.94202898550724556"/>
          <c:h val="0.8814814814814815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'Aux Datos 1'!$P$38</c:f>
              <c:strCache>
                <c:ptCount val="1"/>
              </c:strCache>
            </c:strRef>
          </c:tx>
          <c:spPr>
            <a:ln w="3175">
              <a:solidFill>
                <a:schemeClr val="bg1"/>
              </a:solidFill>
            </a:ln>
          </c:spPr>
          <c:invertIfNegative val="0"/>
          <c:cat>
            <c:strRef>
              <c:f>'Aux Datos 1'!$Q$7:$AB$7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'Aux Datos 1'!$Q$38:$AB$38</c:f>
              <c:numCache>
                <c:formatCode>_-* #,##0_-;\-* #,##0_-;_-* "-"??_-;_-@_-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0-8D54-462C-85B7-0F68FE34F3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340507344"/>
        <c:axId val="340510480"/>
      </c:barChart>
      <c:catAx>
        <c:axId val="3405073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40510480"/>
        <c:crosses val="autoZero"/>
        <c:auto val="1"/>
        <c:lblAlgn val="ctr"/>
        <c:lblOffset val="100"/>
        <c:noMultiLvlLbl val="0"/>
      </c:catAx>
      <c:valAx>
        <c:axId val="340510480"/>
        <c:scaling>
          <c:orientation val="minMax"/>
        </c:scaling>
        <c:delete val="1"/>
        <c:axPos val="l"/>
        <c:numFmt formatCode="_-* #,##0_-;\-* #,##0_-;_-* &quot;-&quot;??_-;_-@_-" sourceLinked="1"/>
        <c:majorTickMark val="out"/>
        <c:minorTickMark val="none"/>
        <c:tickLblPos val="nextTo"/>
        <c:crossAx val="3405073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374" footer="0.31496062000000374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5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5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55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55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1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587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 cap="none" spc="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>
            <a:alpha val="70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70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 baseline="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1600" b="0" i="0" kern="1200" cap="none" spc="5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587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trlProps/ctrlProp1.xml><?xml version="1.0" encoding="utf-8"?>
<formControlPr xmlns="http://schemas.microsoft.com/office/spreadsheetml/2009/9/main" objectType="Drop" dropLines="1" dropStyle="combo" dx="22" fmlaRange="'Aux Datos 2'!$C$78" sel="1" val="0"/>
</file>

<file path=xl/ctrlProps/ctrlProp2.xml><?xml version="1.0" encoding="utf-8"?>
<formControlPr xmlns="http://schemas.microsoft.com/office/spreadsheetml/2009/9/main" objectType="Drop" dropLines="1" dropStyle="combo" dx="22" fmlaRange="'Aux Datos 2'!$C$78" sel="1" val="0"/>
</file>

<file path=xl/ctrlProps/ctrlProp3.xml><?xml version="1.0" encoding="utf-8"?>
<formControlPr xmlns="http://schemas.microsoft.com/office/spreadsheetml/2009/9/main" objectType="Drop" dropStyle="combo" dx="26" fmlaLink="'Aux Datos 2'!$G$3" fmlaRange="'Aux Datos 2'!$E$3:$E$14" noThreeD="1" sel="5" val="4"/>
</file>

<file path=xl/ctrlProps/ctrlProp4.xml><?xml version="1.0" encoding="utf-8"?>
<formControlPr xmlns="http://schemas.microsoft.com/office/spreadsheetml/2009/9/main" objectType="Drop" dropStyle="combo" dx="26" fmlaLink="'Aux Datos 2'!$G$3" fmlaRange="'Aux Datos 2'!$E$3:$E$14" noThreeD="1" sel="5" val="0"/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1.png"/><Relationship Id="rId18" Type="http://schemas.openxmlformats.org/officeDocument/2006/relationships/hyperlink" Target="#Financiera1!A1"/><Relationship Id="rId26" Type="http://schemas.openxmlformats.org/officeDocument/2006/relationships/image" Target="../media/image20.svg"/><Relationship Id="rId3" Type="http://schemas.openxmlformats.org/officeDocument/2006/relationships/image" Target="../media/image3.jpeg"/><Relationship Id="rId21" Type="http://schemas.openxmlformats.org/officeDocument/2006/relationships/hyperlink" Target="#RRHH1!A1"/><Relationship Id="rId34" Type="http://schemas.openxmlformats.org/officeDocument/2006/relationships/image" Target="../media/image25.png"/><Relationship Id="rId7" Type="http://schemas.openxmlformats.org/officeDocument/2006/relationships/image" Target="../media/image7.jpeg"/><Relationship Id="rId12" Type="http://schemas.openxmlformats.org/officeDocument/2006/relationships/hyperlink" Target="#Mapa!A1"/><Relationship Id="rId17" Type="http://schemas.openxmlformats.org/officeDocument/2006/relationships/image" Target="../media/image14.svg"/><Relationship Id="rId25" Type="http://schemas.openxmlformats.org/officeDocument/2006/relationships/image" Target="../media/image19.png"/><Relationship Id="rId33" Type="http://schemas.openxmlformats.org/officeDocument/2006/relationships/hyperlink" Target="#Reales!A1"/><Relationship Id="rId2" Type="http://schemas.openxmlformats.org/officeDocument/2006/relationships/image" Target="../media/image2.png"/><Relationship Id="rId16" Type="http://schemas.openxmlformats.org/officeDocument/2006/relationships/image" Target="../media/image13.png"/><Relationship Id="rId20" Type="http://schemas.openxmlformats.org/officeDocument/2006/relationships/image" Target="../media/image16.svg"/><Relationship Id="rId29" Type="http://schemas.openxmlformats.org/officeDocument/2006/relationships/image" Target="../media/image22.sv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0.svg"/><Relationship Id="rId24" Type="http://schemas.openxmlformats.org/officeDocument/2006/relationships/hyperlink" Target="#Internos1!A1"/><Relationship Id="rId32" Type="http://schemas.openxmlformats.org/officeDocument/2006/relationships/image" Target="../media/image24.svg"/><Relationship Id="rId5" Type="http://schemas.openxmlformats.org/officeDocument/2006/relationships/image" Target="../media/image5.png"/><Relationship Id="rId15" Type="http://schemas.openxmlformats.org/officeDocument/2006/relationships/hyperlink" Target="#BSC!A1"/><Relationship Id="rId23" Type="http://schemas.openxmlformats.org/officeDocument/2006/relationships/image" Target="../media/image18.svg"/><Relationship Id="rId28" Type="http://schemas.openxmlformats.org/officeDocument/2006/relationships/image" Target="../media/image21.png"/><Relationship Id="rId36" Type="http://schemas.openxmlformats.org/officeDocument/2006/relationships/hyperlink" Target="https://cincodias.elpais.com/cincodias/2015/05/08/pyme/1431098283_691735.html" TargetMode="External"/><Relationship Id="rId10" Type="http://schemas.openxmlformats.org/officeDocument/2006/relationships/image" Target="../media/image9.png"/><Relationship Id="rId19" Type="http://schemas.openxmlformats.org/officeDocument/2006/relationships/image" Target="../media/image15.png"/><Relationship Id="rId31" Type="http://schemas.openxmlformats.org/officeDocument/2006/relationships/image" Target="../media/image23.png"/><Relationship Id="rId4" Type="http://schemas.openxmlformats.org/officeDocument/2006/relationships/image" Target="../media/image4.png"/><Relationship Id="rId9" Type="http://schemas.openxmlformats.org/officeDocument/2006/relationships/hyperlink" Target="#Objetivos!A1"/><Relationship Id="rId14" Type="http://schemas.openxmlformats.org/officeDocument/2006/relationships/image" Target="../media/image12.svg"/><Relationship Id="rId22" Type="http://schemas.openxmlformats.org/officeDocument/2006/relationships/image" Target="../media/image17.png"/><Relationship Id="rId27" Type="http://schemas.openxmlformats.org/officeDocument/2006/relationships/hyperlink" Target="#Clientes1!A1"/><Relationship Id="rId30" Type="http://schemas.openxmlformats.org/officeDocument/2006/relationships/hyperlink" Target="#Iniciativas!A1"/><Relationship Id="rId35" Type="http://schemas.microsoft.com/office/2007/relationships/hdphoto" Target="../media/hdphoto1.wdp"/><Relationship Id="rId8" Type="http://schemas.openxmlformats.org/officeDocument/2006/relationships/image" Target="../media/image8.png"/></Relationships>
</file>

<file path=xl/drawings/_rels/drawing10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1.png"/><Relationship Id="rId18" Type="http://schemas.openxmlformats.org/officeDocument/2006/relationships/hyperlink" Target="#Financiera1!A1"/><Relationship Id="rId26" Type="http://schemas.openxmlformats.org/officeDocument/2006/relationships/image" Target="../media/image20.svg"/><Relationship Id="rId39" Type="http://schemas.openxmlformats.org/officeDocument/2006/relationships/image" Target="../media/image34.png"/><Relationship Id="rId21" Type="http://schemas.openxmlformats.org/officeDocument/2006/relationships/hyperlink" Target="#RRHH1!A1"/><Relationship Id="rId34" Type="http://schemas.openxmlformats.org/officeDocument/2006/relationships/hyperlink" Target="https://cincodias.elpais.com/cincodias/2015/05/08/pyme/1431098283_691735.html" TargetMode="External"/><Relationship Id="rId7" Type="http://schemas.openxmlformats.org/officeDocument/2006/relationships/hyperlink" Target="#Clientes2!A1"/><Relationship Id="rId12" Type="http://schemas.openxmlformats.org/officeDocument/2006/relationships/hyperlink" Target="#Mapa!A1"/><Relationship Id="rId17" Type="http://schemas.openxmlformats.org/officeDocument/2006/relationships/image" Target="../media/image14.svg"/><Relationship Id="rId25" Type="http://schemas.openxmlformats.org/officeDocument/2006/relationships/image" Target="../media/image19.png"/><Relationship Id="rId33" Type="http://schemas.microsoft.com/office/2007/relationships/hdphoto" Target="../media/hdphoto1.wdp"/><Relationship Id="rId38" Type="http://schemas.openxmlformats.org/officeDocument/2006/relationships/image" Target="../media/image41.svg"/><Relationship Id="rId2" Type="http://schemas.openxmlformats.org/officeDocument/2006/relationships/image" Target="../media/image37.png"/><Relationship Id="rId16" Type="http://schemas.openxmlformats.org/officeDocument/2006/relationships/image" Target="../media/image13.png"/><Relationship Id="rId20" Type="http://schemas.openxmlformats.org/officeDocument/2006/relationships/image" Target="../media/image27.svg"/><Relationship Id="rId29" Type="http://schemas.openxmlformats.org/officeDocument/2006/relationships/hyperlink" Target="#Iniciativas!A1"/><Relationship Id="rId1" Type="http://schemas.openxmlformats.org/officeDocument/2006/relationships/image" Target="../media/image36.png"/><Relationship Id="rId6" Type="http://schemas.openxmlformats.org/officeDocument/2006/relationships/image" Target="../media/image26.png"/><Relationship Id="rId11" Type="http://schemas.openxmlformats.org/officeDocument/2006/relationships/image" Target="../media/image10.svg"/><Relationship Id="rId24" Type="http://schemas.openxmlformats.org/officeDocument/2006/relationships/hyperlink" Target="#Internos1!A1"/><Relationship Id="rId32" Type="http://schemas.openxmlformats.org/officeDocument/2006/relationships/image" Target="../media/image25.png"/><Relationship Id="rId37" Type="http://schemas.openxmlformats.org/officeDocument/2006/relationships/image" Target="../media/image32.png"/><Relationship Id="rId40" Type="http://schemas.openxmlformats.org/officeDocument/2006/relationships/image" Target="../media/image42.svg"/><Relationship Id="rId5" Type="http://schemas.openxmlformats.org/officeDocument/2006/relationships/hyperlink" Target="#Clientes1!A1"/><Relationship Id="rId15" Type="http://schemas.openxmlformats.org/officeDocument/2006/relationships/hyperlink" Target="#BSC!A1"/><Relationship Id="rId23" Type="http://schemas.openxmlformats.org/officeDocument/2006/relationships/image" Target="../media/image28.svg"/><Relationship Id="rId28" Type="http://schemas.openxmlformats.org/officeDocument/2006/relationships/image" Target="../media/image22.svg"/><Relationship Id="rId36" Type="http://schemas.openxmlformats.org/officeDocument/2006/relationships/image" Target="../media/image40.svg"/><Relationship Id="rId10" Type="http://schemas.openxmlformats.org/officeDocument/2006/relationships/image" Target="../media/image9.png"/><Relationship Id="rId19" Type="http://schemas.openxmlformats.org/officeDocument/2006/relationships/image" Target="../media/image15.png"/><Relationship Id="rId31" Type="http://schemas.openxmlformats.org/officeDocument/2006/relationships/image" Target="../media/image29.svg"/><Relationship Id="rId4" Type="http://schemas.openxmlformats.org/officeDocument/2006/relationships/image" Target="../media/image39.png"/><Relationship Id="rId9" Type="http://schemas.openxmlformats.org/officeDocument/2006/relationships/hyperlink" Target="#Objetivos!A1"/><Relationship Id="rId14" Type="http://schemas.openxmlformats.org/officeDocument/2006/relationships/image" Target="../media/image12.svg"/><Relationship Id="rId22" Type="http://schemas.openxmlformats.org/officeDocument/2006/relationships/image" Target="../media/image17.png"/><Relationship Id="rId27" Type="http://schemas.openxmlformats.org/officeDocument/2006/relationships/image" Target="../media/image21.png"/><Relationship Id="rId30" Type="http://schemas.openxmlformats.org/officeDocument/2006/relationships/image" Target="../media/image23.png"/><Relationship Id="rId35" Type="http://schemas.openxmlformats.org/officeDocument/2006/relationships/image" Target="../media/image30.png"/><Relationship Id="rId8" Type="http://schemas.openxmlformats.org/officeDocument/2006/relationships/chart" Target="../charts/chart15.xml"/><Relationship Id="rId3" Type="http://schemas.openxmlformats.org/officeDocument/2006/relationships/image" Target="../media/image38.png"/></Relationships>
</file>

<file path=xl/drawings/_rels/drawing1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0.svg"/><Relationship Id="rId18" Type="http://schemas.openxmlformats.org/officeDocument/2006/relationships/image" Target="../media/image13.png"/><Relationship Id="rId26" Type="http://schemas.openxmlformats.org/officeDocument/2006/relationships/hyperlink" Target="#Internos1!A1"/><Relationship Id="rId39" Type="http://schemas.openxmlformats.org/officeDocument/2006/relationships/image" Target="../media/image40.svg"/><Relationship Id="rId21" Type="http://schemas.openxmlformats.org/officeDocument/2006/relationships/image" Target="../media/image15.png"/><Relationship Id="rId34" Type="http://schemas.openxmlformats.org/officeDocument/2006/relationships/image" Target="../media/image29.svg"/><Relationship Id="rId42" Type="http://schemas.openxmlformats.org/officeDocument/2006/relationships/image" Target="../media/image34.png"/><Relationship Id="rId7" Type="http://schemas.openxmlformats.org/officeDocument/2006/relationships/image" Target="../media/image26.png"/><Relationship Id="rId2" Type="http://schemas.openxmlformats.org/officeDocument/2006/relationships/image" Target="../media/image37.png"/><Relationship Id="rId16" Type="http://schemas.openxmlformats.org/officeDocument/2006/relationships/image" Target="../media/image12.svg"/><Relationship Id="rId20" Type="http://schemas.openxmlformats.org/officeDocument/2006/relationships/hyperlink" Target="#Financiera1!A1"/><Relationship Id="rId29" Type="http://schemas.openxmlformats.org/officeDocument/2006/relationships/hyperlink" Target="#Clientes1!A1"/><Relationship Id="rId41" Type="http://schemas.openxmlformats.org/officeDocument/2006/relationships/image" Target="../media/image41.svg"/><Relationship Id="rId1" Type="http://schemas.openxmlformats.org/officeDocument/2006/relationships/image" Target="../media/image36.png"/><Relationship Id="rId6" Type="http://schemas.openxmlformats.org/officeDocument/2006/relationships/hyperlink" Target="#Internos2!A1"/><Relationship Id="rId11" Type="http://schemas.openxmlformats.org/officeDocument/2006/relationships/hyperlink" Target="#Objetivos!A1"/><Relationship Id="rId24" Type="http://schemas.openxmlformats.org/officeDocument/2006/relationships/image" Target="../media/image17.png"/><Relationship Id="rId32" Type="http://schemas.openxmlformats.org/officeDocument/2006/relationships/hyperlink" Target="#Iniciativas!A1"/><Relationship Id="rId37" Type="http://schemas.openxmlformats.org/officeDocument/2006/relationships/hyperlink" Target="https://cincodias.elpais.com/cincodias/2015/05/08/pyme/1431098283_691735.html" TargetMode="External"/><Relationship Id="rId40" Type="http://schemas.openxmlformats.org/officeDocument/2006/relationships/image" Target="../media/image32.png"/><Relationship Id="rId5" Type="http://schemas.openxmlformats.org/officeDocument/2006/relationships/chart" Target="../charts/chart16.xml"/><Relationship Id="rId15" Type="http://schemas.openxmlformats.org/officeDocument/2006/relationships/image" Target="../media/image11.png"/><Relationship Id="rId23" Type="http://schemas.openxmlformats.org/officeDocument/2006/relationships/hyperlink" Target="#RRHH1!A1"/><Relationship Id="rId28" Type="http://schemas.openxmlformats.org/officeDocument/2006/relationships/image" Target="../media/image20.svg"/><Relationship Id="rId36" Type="http://schemas.microsoft.com/office/2007/relationships/hdphoto" Target="../media/hdphoto1.wdp"/><Relationship Id="rId10" Type="http://schemas.openxmlformats.org/officeDocument/2006/relationships/hyperlink" Target="#Internos5!A1"/><Relationship Id="rId19" Type="http://schemas.openxmlformats.org/officeDocument/2006/relationships/image" Target="../media/image14.svg"/><Relationship Id="rId31" Type="http://schemas.openxmlformats.org/officeDocument/2006/relationships/image" Target="../media/image22.svg"/><Relationship Id="rId4" Type="http://schemas.openxmlformats.org/officeDocument/2006/relationships/image" Target="../media/image39.png"/><Relationship Id="rId9" Type="http://schemas.openxmlformats.org/officeDocument/2006/relationships/hyperlink" Target="#Internos4!A1"/><Relationship Id="rId14" Type="http://schemas.openxmlformats.org/officeDocument/2006/relationships/hyperlink" Target="#Mapa!A1"/><Relationship Id="rId22" Type="http://schemas.openxmlformats.org/officeDocument/2006/relationships/image" Target="../media/image27.svg"/><Relationship Id="rId27" Type="http://schemas.openxmlformats.org/officeDocument/2006/relationships/image" Target="../media/image19.png"/><Relationship Id="rId30" Type="http://schemas.openxmlformats.org/officeDocument/2006/relationships/image" Target="../media/image21.png"/><Relationship Id="rId35" Type="http://schemas.openxmlformats.org/officeDocument/2006/relationships/image" Target="../media/image25.png"/><Relationship Id="rId43" Type="http://schemas.openxmlformats.org/officeDocument/2006/relationships/image" Target="../media/image42.svg"/><Relationship Id="rId8" Type="http://schemas.openxmlformats.org/officeDocument/2006/relationships/hyperlink" Target="#Internos3!A1"/><Relationship Id="rId3" Type="http://schemas.openxmlformats.org/officeDocument/2006/relationships/image" Target="../media/image38.png"/><Relationship Id="rId12" Type="http://schemas.openxmlformats.org/officeDocument/2006/relationships/image" Target="../media/image9.png"/><Relationship Id="rId17" Type="http://schemas.openxmlformats.org/officeDocument/2006/relationships/hyperlink" Target="#BSC!A1"/><Relationship Id="rId25" Type="http://schemas.openxmlformats.org/officeDocument/2006/relationships/image" Target="../media/image28.svg"/><Relationship Id="rId33" Type="http://schemas.openxmlformats.org/officeDocument/2006/relationships/image" Target="../media/image23.png"/><Relationship Id="rId38" Type="http://schemas.openxmlformats.org/officeDocument/2006/relationships/image" Target="../media/image30.png"/></Relationships>
</file>

<file path=xl/drawings/_rels/drawing12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0.svg"/><Relationship Id="rId18" Type="http://schemas.openxmlformats.org/officeDocument/2006/relationships/image" Target="../media/image13.png"/><Relationship Id="rId26" Type="http://schemas.openxmlformats.org/officeDocument/2006/relationships/image" Target="../media/image19.png"/><Relationship Id="rId39" Type="http://schemas.openxmlformats.org/officeDocument/2006/relationships/image" Target="../media/image32.png"/><Relationship Id="rId21" Type="http://schemas.openxmlformats.org/officeDocument/2006/relationships/image" Target="../media/image15.png"/><Relationship Id="rId34" Type="http://schemas.openxmlformats.org/officeDocument/2006/relationships/image" Target="../media/image25.png"/><Relationship Id="rId42" Type="http://schemas.openxmlformats.org/officeDocument/2006/relationships/image" Target="../media/image42.svg"/><Relationship Id="rId7" Type="http://schemas.openxmlformats.org/officeDocument/2006/relationships/image" Target="../media/image26.png"/><Relationship Id="rId2" Type="http://schemas.openxmlformats.org/officeDocument/2006/relationships/image" Target="../media/image37.png"/><Relationship Id="rId16" Type="http://schemas.openxmlformats.org/officeDocument/2006/relationships/image" Target="../media/image12.svg"/><Relationship Id="rId20" Type="http://schemas.openxmlformats.org/officeDocument/2006/relationships/hyperlink" Target="#Financiera1!A1"/><Relationship Id="rId29" Type="http://schemas.openxmlformats.org/officeDocument/2006/relationships/image" Target="../media/image21.png"/><Relationship Id="rId41" Type="http://schemas.openxmlformats.org/officeDocument/2006/relationships/image" Target="../media/image34.png"/><Relationship Id="rId1" Type="http://schemas.openxmlformats.org/officeDocument/2006/relationships/image" Target="../media/image36.png"/><Relationship Id="rId6" Type="http://schemas.openxmlformats.org/officeDocument/2006/relationships/hyperlink" Target="#Internos1!A1"/><Relationship Id="rId11" Type="http://schemas.openxmlformats.org/officeDocument/2006/relationships/hyperlink" Target="#Objetivos!A1"/><Relationship Id="rId24" Type="http://schemas.openxmlformats.org/officeDocument/2006/relationships/image" Target="../media/image17.png"/><Relationship Id="rId32" Type="http://schemas.openxmlformats.org/officeDocument/2006/relationships/image" Target="../media/image23.png"/><Relationship Id="rId37" Type="http://schemas.openxmlformats.org/officeDocument/2006/relationships/image" Target="../media/image30.png"/><Relationship Id="rId40" Type="http://schemas.openxmlformats.org/officeDocument/2006/relationships/image" Target="../media/image41.svg"/><Relationship Id="rId5" Type="http://schemas.openxmlformats.org/officeDocument/2006/relationships/chart" Target="../charts/chart17.xml"/><Relationship Id="rId15" Type="http://schemas.openxmlformats.org/officeDocument/2006/relationships/image" Target="../media/image11.png"/><Relationship Id="rId23" Type="http://schemas.openxmlformats.org/officeDocument/2006/relationships/hyperlink" Target="#RRHH1!A1"/><Relationship Id="rId28" Type="http://schemas.openxmlformats.org/officeDocument/2006/relationships/hyperlink" Target="#Clientes1!A1"/><Relationship Id="rId36" Type="http://schemas.openxmlformats.org/officeDocument/2006/relationships/hyperlink" Target="https://cincodias.elpais.com/cincodias/2015/05/08/pyme/1431098283_691735.html" TargetMode="External"/><Relationship Id="rId10" Type="http://schemas.openxmlformats.org/officeDocument/2006/relationships/hyperlink" Target="#Internos5!A1"/><Relationship Id="rId19" Type="http://schemas.openxmlformats.org/officeDocument/2006/relationships/image" Target="../media/image14.svg"/><Relationship Id="rId31" Type="http://schemas.openxmlformats.org/officeDocument/2006/relationships/hyperlink" Target="#Iniciativas!A1"/><Relationship Id="rId4" Type="http://schemas.openxmlformats.org/officeDocument/2006/relationships/image" Target="../media/image39.png"/><Relationship Id="rId9" Type="http://schemas.openxmlformats.org/officeDocument/2006/relationships/hyperlink" Target="#Internos4!A1"/><Relationship Id="rId14" Type="http://schemas.openxmlformats.org/officeDocument/2006/relationships/hyperlink" Target="#Mapa!A1"/><Relationship Id="rId22" Type="http://schemas.openxmlformats.org/officeDocument/2006/relationships/image" Target="../media/image27.svg"/><Relationship Id="rId27" Type="http://schemas.openxmlformats.org/officeDocument/2006/relationships/image" Target="../media/image20.svg"/><Relationship Id="rId30" Type="http://schemas.openxmlformats.org/officeDocument/2006/relationships/image" Target="../media/image22.svg"/><Relationship Id="rId35" Type="http://schemas.microsoft.com/office/2007/relationships/hdphoto" Target="../media/hdphoto1.wdp"/><Relationship Id="rId8" Type="http://schemas.openxmlformats.org/officeDocument/2006/relationships/hyperlink" Target="#Internos3!A1"/><Relationship Id="rId3" Type="http://schemas.openxmlformats.org/officeDocument/2006/relationships/image" Target="../media/image38.png"/><Relationship Id="rId12" Type="http://schemas.openxmlformats.org/officeDocument/2006/relationships/image" Target="../media/image9.png"/><Relationship Id="rId17" Type="http://schemas.openxmlformats.org/officeDocument/2006/relationships/hyperlink" Target="#BSC!A1"/><Relationship Id="rId25" Type="http://schemas.openxmlformats.org/officeDocument/2006/relationships/image" Target="../media/image28.svg"/><Relationship Id="rId33" Type="http://schemas.openxmlformats.org/officeDocument/2006/relationships/image" Target="../media/image29.svg"/><Relationship Id="rId38" Type="http://schemas.openxmlformats.org/officeDocument/2006/relationships/image" Target="../media/image40.svg"/></Relationships>
</file>

<file path=xl/drawings/_rels/drawing13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0.svg"/><Relationship Id="rId18" Type="http://schemas.openxmlformats.org/officeDocument/2006/relationships/image" Target="../media/image13.png"/><Relationship Id="rId26" Type="http://schemas.openxmlformats.org/officeDocument/2006/relationships/image" Target="../media/image19.png"/><Relationship Id="rId39" Type="http://schemas.openxmlformats.org/officeDocument/2006/relationships/image" Target="../media/image32.png"/><Relationship Id="rId21" Type="http://schemas.openxmlformats.org/officeDocument/2006/relationships/image" Target="../media/image15.png"/><Relationship Id="rId34" Type="http://schemas.openxmlformats.org/officeDocument/2006/relationships/image" Target="../media/image25.png"/><Relationship Id="rId42" Type="http://schemas.openxmlformats.org/officeDocument/2006/relationships/image" Target="../media/image42.svg"/><Relationship Id="rId7" Type="http://schemas.openxmlformats.org/officeDocument/2006/relationships/image" Target="../media/image26.png"/><Relationship Id="rId2" Type="http://schemas.openxmlformats.org/officeDocument/2006/relationships/image" Target="../media/image37.png"/><Relationship Id="rId16" Type="http://schemas.openxmlformats.org/officeDocument/2006/relationships/image" Target="../media/image12.svg"/><Relationship Id="rId20" Type="http://schemas.openxmlformats.org/officeDocument/2006/relationships/hyperlink" Target="#Financiera1!A1"/><Relationship Id="rId29" Type="http://schemas.openxmlformats.org/officeDocument/2006/relationships/image" Target="../media/image21.png"/><Relationship Id="rId41" Type="http://schemas.openxmlformats.org/officeDocument/2006/relationships/image" Target="../media/image34.png"/><Relationship Id="rId1" Type="http://schemas.openxmlformats.org/officeDocument/2006/relationships/image" Target="../media/image36.png"/><Relationship Id="rId6" Type="http://schemas.openxmlformats.org/officeDocument/2006/relationships/hyperlink" Target="#Internos1!A1"/><Relationship Id="rId11" Type="http://schemas.openxmlformats.org/officeDocument/2006/relationships/hyperlink" Target="#Objetivos!A1"/><Relationship Id="rId24" Type="http://schemas.openxmlformats.org/officeDocument/2006/relationships/image" Target="../media/image17.png"/><Relationship Id="rId32" Type="http://schemas.openxmlformats.org/officeDocument/2006/relationships/image" Target="../media/image23.png"/><Relationship Id="rId37" Type="http://schemas.openxmlformats.org/officeDocument/2006/relationships/image" Target="../media/image30.png"/><Relationship Id="rId40" Type="http://schemas.openxmlformats.org/officeDocument/2006/relationships/image" Target="../media/image41.svg"/><Relationship Id="rId5" Type="http://schemas.openxmlformats.org/officeDocument/2006/relationships/chart" Target="../charts/chart18.xml"/><Relationship Id="rId15" Type="http://schemas.openxmlformats.org/officeDocument/2006/relationships/image" Target="../media/image11.png"/><Relationship Id="rId23" Type="http://schemas.openxmlformats.org/officeDocument/2006/relationships/hyperlink" Target="#RRHH1!A1"/><Relationship Id="rId28" Type="http://schemas.openxmlformats.org/officeDocument/2006/relationships/hyperlink" Target="#Clientes1!A1"/><Relationship Id="rId36" Type="http://schemas.openxmlformats.org/officeDocument/2006/relationships/hyperlink" Target="https://cincodias.elpais.com/cincodias/2015/05/08/pyme/1431098283_691735.html" TargetMode="External"/><Relationship Id="rId10" Type="http://schemas.openxmlformats.org/officeDocument/2006/relationships/hyperlink" Target="#Internos5!A1"/><Relationship Id="rId19" Type="http://schemas.openxmlformats.org/officeDocument/2006/relationships/image" Target="../media/image14.svg"/><Relationship Id="rId31" Type="http://schemas.openxmlformats.org/officeDocument/2006/relationships/hyperlink" Target="#Iniciativas!A1"/><Relationship Id="rId4" Type="http://schemas.openxmlformats.org/officeDocument/2006/relationships/image" Target="../media/image39.png"/><Relationship Id="rId9" Type="http://schemas.openxmlformats.org/officeDocument/2006/relationships/hyperlink" Target="#Internos4!A1"/><Relationship Id="rId14" Type="http://schemas.openxmlformats.org/officeDocument/2006/relationships/hyperlink" Target="#Mapa!A1"/><Relationship Id="rId22" Type="http://schemas.openxmlformats.org/officeDocument/2006/relationships/image" Target="../media/image27.svg"/><Relationship Id="rId27" Type="http://schemas.openxmlformats.org/officeDocument/2006/relationships/image" Target="../media/image20.svg"/><Relationship Id="rId30" Type="http://schemas.openxmlformats.org/officeDocument/2006/relationships/image" Target="../media/image22.svg"/><Relationship Id="rId35" Type="http://schemas.microsoft.com/office/2007/relationships/hdphoto" Target="../media/hdphoto1.wdp"/><Relationship Id="rId8" Type="http://schemas.openxmlformats.org/officeDocument/2006/relationships/hyperlink" Target="#Internos2!A1"/><Relationship Id="rId3" Type="http://schemas.openxmlformats.org/officeDocument/2006/relationships/image" Target="../media/image38.png"/><Relationship Id="rId12" Type="http://schemas.openxmlformats.org/officeDocument/2006/relationships/image" Target="../media/image9.png"/><Relationship Id="rId17" Type="http://schemas.openxmlformats.org/officeDocument/2006/relationships/hyperlink" Target="#BSC!A1"/><Relationship Id="rId25" Type="http://schemas.openxmlformats.org/officeDocument/2006/relationships/image" Target="../media/image28.svg"/><Relationship Id="rId33" Type="http://schemas.openxmlformats.org/officeDocument/2006/relationships/image" Target="../media/image29.svg"/><Relationship Id="rId38" Type="http://schemas.openxmlformats.org/officeDocument/2006/relationships/image" Target="../media/image40.svg"/></Relationships>
</file>

<file path=xl/drawings/_rels/drawing14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0.svg"/><Relationship Id="rId18" Type="http://schemas.openxmlformats.org/officeDocument/2006/relationships/image" Target="../media/image13.png"/><Relationship Id="rId26" Type="http://schemas.openxmlformats.org/officeDocument/2006/relationships/image" Target="../media/image19.png"/><Relationship Id="rId39" Type="http://schemas.openxmlformats.org/officeDocument/2006/relationships/image" Target="../media/image32.png"/><Relationship Id="rId21" Type="http://schemas.openxmlformats.org/officeDocument/2006/relationships/image" Target="../media/image15.png"/><Relationship Id="rId34" Type="http://schemas.openxmlformats.org/officeDocument/2006/relationships/image" Target="../media/image25.png"/><Relationship Id="rId42" Type="http://schemas.openxmlformats.org/officeDocument/2006/relationships/image" Target="../media/image42.svg"/><Relationship Id="rId7" Type="http://schemas.openxmlformats.org/officeDocument/2006/relationships/image" Target="../media/image26.png"/><Relationship Id="rId2" Type="http://schemas.openxmlformats.org/officeDocument/2006/relationships/image" Target="../media/image37.png"/><Relationship Id="rId16" Type="http://schemas.openxmlformats.org/officeDocument/2006/relationships/image" Target="../media/image12.svg"/><Relationship Id="rId20" Type="http://schemas.openxmlformats.org/officeDocument/2006/relationships/hyperlink" Target="#Financiera1!A1"/><Relationship Id="rId29" Type="http://schemas.openxmlformats.org/officeDocument/2006/relationships/image" Target="../media/image21.png"/><Relationship Id="rId41" Type="http://schemas.openxmlformats.org/officeDocument/2006/relationships/image" Target="../media/image34.png"/><Relationship Id="rId1" Type="http://schemas.openxmlformats.org/officeDocument/2006/relationships/image" Target="../media/image36.png"/><Relationship Id="rId6" Type="http://schemas.openxmlformats.org/officeDocument/2006/relationships/hyperlink" Target="#Internos1!A1"/><Relationship Id="rId11" Type="http://schemas.openxmlformats.org/officeDocument/2006/relationships/hyperlink" Target="#Objetivos!A1"/><Relationship Id="rId24" Type="http://schemas.openxmlformats.org/officeDocument/2006/relationships/image" Target="../media/image17.png"/><Relationship Id="rId32" Type="http://schemas.openxmlformats.org/officeDocument/2006/relationships/image" Target="../media/image23.png"/><Relationship Id="rId37" Type="http://schemas.openxmlformats.org/officeDocument/2006/relationships/image" Target="../media/image30.png"/><Relationship Id="rId40" Type="http://schemas.openxmlformats.org/officeDocument/2006/relationships/image" Target="../media/image41.svg"/><Relationship Id="rId5" Type="http://schemas.openxmlformats.org/officeDocument/2006/relationships/chart" Target="../charts/chart19.xml"/><Relationship Id="rId15" Type="http://schemas.openxmlformats.org/officeDocument/2006/relationships/image" Target="../media/image11.png"/><Relationship Id="rId23" Type="http://schemas.openxmlformats.org/officeDocument/2006/relationships/hyperlink" Target="#RRHH1!A1"/><Relationship Id="rId28" Type="http://schemas.openxmlformats.org/officeDocument/2006/relationships/hyperlink" Target="#Clientes1!A1"/><Relationship Id="rId36" Type="http://schemas.openxmlformats.org/officeDocument/2006/relationships/hyperlink" Target="https://cincodias.elpais.com/cincodias/2015/05/08/pyme/1431098283_691735.html" TargetMode="External"/><Relationship Id="rId10" Type="http://schemas.openxmlformats.org/officeDocument/2006/relationships/hyperlink" Target="#Internos5!A1"/><Relationship Id="rId19" Type="http://schemas.openxmlformats.org/officeDocument/2006/relationships/image" Target="../media/image14.svg"/><Relationship Id="rId31" Type="http://schemas.openxmlformats.org/officeDocument/2006/relationships/hyperlink" Target="#Iniciativas!A1"/><Relationship Id="rId4" Type="http://schemas.openxmlformats.org/officeDocument/2006/relationships/image" Target="../media/image39.png"/><Relationship Id="rId9" Type="http://schemas.openxmlformats.org/officeDocument/2006/relationships/hyperlink" Target="#Internos3!A1"/><Relationship Id="rId14" Type="http://schemas.openxmlformats.org/officeDocument/2006/relationships/hyperlink" Target="#Mapa!A1"/><Relationship Id="rId22" Type="http://schemas.openxmlformats.org/officeDocument/2006/relationships/image" Target="../media/image27.svg"/><Relationship Id="rId27" Type="http://schemas.openxmlformats.org/officeDocument/2006/relationships/image" Target="../media/image20.svg"/><Relationship Id="rId30" Type="http://schemas.openxmlformats.org/officeDocument/2006/relationships/image" Target="../media/image22.svg"/><Relationship Id="rId35" Type="http://schemas.microsoft.com/office/2007/relationships/hdphoto" Target="../media/hdphoto1.wdp"/><Relationship Id="rId8" Type="http://schemas.openxmlformats.org/officeDocument/2006/relationships/hyperlink" Target="#Internos2!A1"/><Relationship Id="rId3" Type="http://schemas.openxmlformats.org/officeDocument/2006/relationships/image" Target="../media/image38.png"/><Relationship Id="rId12" Type="http://schemas.openxmlformats.org/officeDocument/2006/relationships/image" Target="../media/image9.png"/><Relationship Id="rId17" Type="http://schemas.openxmlformats.org/officeDocument/2006/relationships/hyperlink" Target="#BSC!A1"/><Relationship Id="rId25" Type="http://schemas.openxmlformats.org/officeDocument/2006/relationships/image" Target="../media/image28.svg"/><Relationship Id="rId33" Type="http://schemas.openxmlformats.org/officeDocument/2006/relationships/image" Target="../media/image29.svg"/><Relationship Id="rId38" Type="http://schemas.openxmlformats.org/officeDocument/2006/relationships/image" Target="../media/image40.svg"/></Relationships>
</file>

<file path=xl/drawings/_rels/drawing15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0.svg"/><Relationship Id="rId18" Type="http://schemas.openxmlformats.org/officeDocument/2006/relationships/image" Target="../media/image13.png"/><Relationship Id="rId26" Type="http://schemas.openxmlformats.org/officeDocument/2006/relationships/image" Target="../media/image19.png"/><Relationship Id="rId39" Type="http://schemas.openxmlformats.org/officeDocument/2006/relationships/image" Target="../media/image32.png"/><Relationship Id="rId21" Type="http://schemas.openxmlformats.org/officeDocument/2006/relationships/image" Target="../media/image15.png"/><Relationship Id="rId34" Type="http://schemas.openxmlformats.org/officeDocument/2006/relationships/image" Target="../media/image25.png"/><Relationship Id="rId42" Type="http://schemas.openxmlformats.org/officeDocument/2006/relationships/image" Target="../media/image42.svg"/><Relationship Id="rId7" Type="http://schemas.openxmlformats.org/officeDocument/2006/relationships/image" Target="../media/image26.png"/><Relationship Id="rId2" Type="http://schemas.openxmlformats.org/officeDocument/2006/relationships/image" Target="../media/image37.png"/><Relationship Id="rId16" Type="http://schemas.openxmlformats.org/officeDocument/2006/relationships/image" Target="../media/image12.svg"/><Relationship Id="rId20" Type="http://schemas.openxmlformats.org/officeDocument/2006/relationships/hyperlink" Target="#Financiera1!A1"/><Relationship Id="rId29" Type="http://schemas.openxmlformats.org/officeDocument/2006/relationships/image" Target="../media/image21.png"/><Relationship Id="rId41" Type="http://schemas.openxmlformats.org/officeDocument/2006/relationships/image" Target="../media/image34.png"/><Relationship Id="rId1" Type="http://schemas.openxmlformats.org/officeDocument/2006/relationships/image" Target="../media/image36.png"/><Relationship Id="rId6" Type="http://schemas.openxmlformats.org/officeDocument/2006/relationships/hyperlink" Target="#Internos1!A1"/><Relationship Id="rId11" Type="http://schemas.openxmlformats.org/officeDocument/2006/relationships/hyperlink" Target="#Objetivos!A1"/><Relationship Id="rId24" Type="http://schemas.openxmlformats.org/officeDocument/2006/relationships/image" Target="../media/image17.png"/><Relationship Id="rId32" Type="http://schemas.openxmlformats.org/officeDocument/2006/relationships/image" Target="../media/image23.png"/><Relationship Id="rId37" Type="http://schemas.openxmlformats.org/officeDocument/2006/relationships/image" Target="../media/image30.png"/><Relationship Id="rId40" Type="http://schemas.openxmlformats.org/officeDocument/2006/relationships/image" Target="../media/image41.svg"/><Relationship Id="rId5" Type="http://schemas.openxmlformats.org/officeDocument/2006/relationships/chart" Target="../charts/chart20.xml"/><Relationship Id="rId15" Type="http://schemas.openxmlformats.org/officeDocument/2006/relationships/image" Target="../media/image11.png"/><Relationship Id="rId23" Type="http://schemas.openxmlformats.org/officeDocument/2006/relationships/hyperlink" Target="#RRHH1!A1"/><Relationship Id="rId28" Type="http://schemas.openxmlformats.org/officeDocument/2006/relationships/hyperlink" Target="#Clientes1!A1"/><Relationship Id="rId36" Type="http://schemas.openxmlformats.org/officeDocument/2006/relationships/hyperlink" Target="https://cincodias.elpais.com/cincodias/2015/05/08/pyme/1431098283_691735.html" TargetMode="External"/><Relationship Id="rId10" Type="http://schemas.openxmlformats.org/officeDocument/2006/relationships/hyperlink" Target="#Internos4!A1"/><Relationship Id="rId19" Type="http://schemas.openxmlformats.org/officeDocument/2006/relationships/image" Target="../media/image14.svg"/><Relationship Id="rId31" Type="http://schemas.openxmlformats.org/officeDocument/2006/relationships/hyperlink" Target="#Iniciativas!A1"/><Relationship Id="rId4" Type="http://schemas.openxmlformats.org/officeDocument/2006/relationships/image" Target="../media/image39.png"/><Relationship Id="rId9" Type="http://schemas.openxmlformats.org/officeDocument/2006/relationships/hyperlink" Target="#Internos3!A1"/><Relationship Id="rId14" Type="http://schemas.openxmlformats.org/officeDocument/2006/relationships/hyperlink" Target="#Mapa!A1"/><Relationship Id="rId22" Type="http://schemas.openxmlformats.org/officeDocument/2006/relationships/image" Target="../media/image27.svg"/><Relationship Id="rId27" Type="http://schemas.openxmlformats.org/officeDocument/2006/relationships/image" Target="../media/image20.svg"/><Relationship Id="rId30" Type="http://schemas.openxmlformats.org/officeDocument/2006/relationships/image" Target="../media/image22.svg"/><Relationship Id="rId35" Type="http://schemas.microsoft.com/office/2007/relationships/hdphoto" Target="../media/hdphoto1.wdp"/><Relationship Id="rId8" Type="http://schemas.openxmlformats.org/officeDocument/2006/relationships/hyperlink" Target="#Internos2!A1"/><Relationship Id="rId3" Type="http://schemas.openxmlformats.org/officeDocument/2006/relationships/image" Target="../media/image38.png"/><Relationship Id="rId12" Type="http://schemas.openxmlformats.org/officeDocument/2006/relationships/image" Target="../media/image9.png"/><Relationship Id="rId17" Type="http://schemas.openxmlformats.org/officeDocument/2006/relationships/hyperlink" Target="#BSC!A1"/><Relationship Id="rId25" Type="http://schemas.openxmlformats.org/officeDocument/2006/relationships/image" Target="../media/image28.svg"/><Relationship Id="rId33" Type="http://schemas.openxmlformats.org/officeDocument/2006/relationships/image" Target="../media/image29.svg"/><Relationship Id="rId38" Type="http://schemas.openxmlformats.org/officeDocument/2006/relationships/image" Target="../media/image40.svg"/></Relationships>
</file>

<file path=xl/drawings/_rels/drawing16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1.png"/><Relationship Id="rId18" Type="http://schemas.openxmlformats.org/officeDocument/2006/relationships/hyperlink" Target="#Financiera1!A1"/><Relationship Id="rId26" Type="http://schemas.openxmlformats.org/officeDocument/2006/relationships/image" Target="../media/image20.svg"/><Relationship Id="rId39" Type="http://schemas.openxmlformats.org/officeDocument/2006/relationships/image" Target="../media/image41.svg"/><Relationship Id="rId21" Type="http://schemas.openxmlformats.org/officeDocument/2006/relationships/hyperlink" Target="#RRHH1!A1"/><Relationship Id="rId34" Type="http://schemas.microsoft.com/office/2007/relationships/hdphoto" Target="../media/hdphoto1.wdp"/><Relationship Id="rId7" Type="http://schemas.openxmlformats.org/officeDocument/2006/relationships/hyperlink" Target="#RRHH3!A1"/><Relationship Id="rId2" Type="http://schemas.openxmlformats.org/officeDocument/2006/relationships/image" Target="../media/image37.png"/><Relationship Id="rId16" Type="http://schemas.openxmlformats.org/officeDocument/2006/relationships/image" Target="../media/image13.png"/><Relationship Id="rId20" Type="http://schemas.openxmlformats.org/officeDocument/2006/relationships/image" Target="../media/image27.svg"/><Relationship Id="rId29" Type="http://schemas.openxmlformats.org/officeDocument/2006/relationships/image" Target="../media/image22.svg"/><Relationship Id="rId41" Type="http://schemas.openxmlformats.org/officeDocument/2006/relationships/image" Target="../media/image42.svg"/><Relationship Id="rId1" Type="http://schemas.openxmlformats.org/officeDocument/2006/relationships/image" Target="../media/image36.png"/><Relationship Id="rId6" Type="http://schemas.openxmlformats.org/officeDocument/2006/relationships/image" Target="../media/image26.png"/><Relationship Id="rId11" Type="http://schemas.openxmlformats.org/officeDocument/2006/relationships/image" Target="../media/image10.svg"/><Relationship Id="rId24" Type="http://schemas.openxmlformats.org/officeDocument/2006/relationships/hyperlink" Target="#Internos1!A1"/><Relationship Id="rId32" Type="http://schemas.openxmlformats.org/officeDocument/2006/relationships/image" Target="../media/image29.svg"/><Relationship Id="rId37" Type="http://schemas.openxmlformats.org/officeDocument/2006/relationships/image" Target="../media/image40.svg"/><Relationship Id="rId40" Type="http://schemas.openxmlformats.org/officeDocument/2006/relationships/image" Target="../media/image34.png"/><Relationship Id="rId5" Type="http://schemas.openxmlformats.org/officeDocument/2006/relationships/hyperlink" Target="#RRHH2!A1"/><Relationship Id="rId15" Type="http://schemas.openxmlformats.org/officeDocument/2006/relationships/hyperlink" Target="#BSC!A1"/><Relationship Id="rId23" Type="http://schemas.openxmlformats.org/officeDocument/2006/relationships/image" Target="../media/image28.svg"/><Relationship Id="rId28" Type="http://schemas.openxmlformats.org/officeDocument/2006/relationships/image" Target="../media/image21.png"/><Relationship Id="rId36" Type="http://schemas.openxmlformats.org/officeDocument/2006/relationships/image" Target="../media/image30.png"/><Relationship Id="rId10" Type="http://schemas.openxmlformats.org/officeDocument/2006/relationships/image" Target="../media/image9.png"/><Relationship Id="rId19" Type="http://schemas.openxmlformats.org/officeDocument/2006/relationships/image" Target="../media/image15.png"/><Relationship Id="rId31" Type="http://schemas.openxmlformats.org/officeDocument/2006/relationships/image" Target="../media/image23.png"/><Relationship Id="rId4" Type="http://schemas.openxmlformats.org/officeDocument/2006/relationships/image" Target="../media/image39.png"/><Relationship Id="rId9" Type="http://schemas.openxmlformats.org/officeDocument/2006/relationships/hyperlink" Target="#Objetivos!A1"/><Relationship Id="rId14" Type="http://schemas.openxmlformats.org/officeDocument/2006/relationships/image" Target="../media/image12.svg"/><Relationship Id="rId22" Type="http://schemas.openxmlformats.org/officeDocument/2006/relationships/image" Target="../media/image17.png"/><Relationship Id="rId27" Type="http://schemas.openxmlformats.org/officeDocument/2006/relationships/hyperlink" Target="#Clientes1!A1"/><Relationship Id="rId30" Type="http://schemas.openxmlformats.org/officeDocument/2006/relationships/hyperlink" Target="#Iniciativas!A1"/><Relationship Id="rId35" Type="http://schemas.openxmlformats.org/officeDocument/2006/relationships/hyperlink" Target="https://cincodias.elpais.com/cincodias/2015/05/08/pyme/1431098283_691735.html" TargetMode="External"/><Relationship Id="rId8" Type="http://schemas.openxmlformats.org/officeDocument/2006/relationships/chart" Target="../charts/chart21.xml"/><Relationship Id="rId3" Type="http://schemas.openxmlformats.org/officeDocument/2006/relationships/image" Target="../media/image38.png"/><Relationship Id="rId12" Type="http://schemas.openxmlformats.org/officeDocument/2006/relationships/hyperlink" Target="#Mapa!A1"/><Relationship Id="rId17" Type="http://schemas.openxmlformats.org/officeDocument/2006/relationships/image" Target="../media/image14.svg"/><Relationship Id="rId25" Type="http://schemas.openxmlformats.org/officeDocument/2006/relationships/image" Target="../media/image19.png"/><Relationship Id="rId33" Type="http://schemas.openxmlformats.org/officeDocument/2006/relationships/image" Target="../media/image25.png"/><Relationship Id="rId38" Type="http://schemas.openxmlformats.org/officeDocument/2006/relationships/image" Target="../media/image32.png"/></Relationships>
</file>

<file path=xl/drawings/_rels/drawing17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1.png"/><Relationship Id="rId18" Type="http://schemas.openxmlformats.org/officeDocument/2006/relationships/hyperlink" Target="#Financiera1!A1"/><Relationship Id="rId26" Type="http://schemas.openxmlformats.org/officeDocument/2006/relationships/hyperlink" Target="#Clientes1!A1"/><Relationship Id="rId39" Type="http://schemas.openxmlformats.org/officeDocument/2006/relationships/image" Target="../media/image34.png"/><Relationship Id="rId21" Type="http://schemas.openxmlformats.org/officeDocument/2006/relationships/image" Target="../media/image17.png"/><Relationship Id="rId34" Type="http://schemas.openxmlformats.org/officeDocument/2006/relationships/hyperlink" Target="https://cincodias.elpais.com/cincodias/2015/05/08/pyme/1431098283_691735.html" TargetMode="External"/><Relationship Id="rId7" Type="http://schemas.openxmlformats.org/officeDocument/2006/relationships/hyperlink" Target="#RRHH3!A1"/><Relationship Id="rId12" Type="http://schemas.openxmlformats.org/officeDocument/2006/relationships/hyperlink" Target="#Mapa!A1"/><Relationship Id="rId17" Type="http://schemas.openxmlformats.org/officeDocument/2006/relationships/image" Target="../media/image14.svg"/><Relationship Id="rId25" Type="http://schemas.openxmlformats.org/officeDocument/2006/relationships/image" Target="../media/image20.svg"/><Relationship Id="rId33" Type="http://schemas.microsoft.com/office/2007/relationships/hdphoto" Target="../media/hdphoto1.wdp"/><Relationship Id="rId38" Type="http://schemas.openxmlformats.org/officeDocument/2006/relationships/image" Target="../media/image41.svg"/><Relationship Id="rId2" Type="http://schemas.openxmlformats.org/officeDocument/2006/relationships/image" Target="../media/image37.png"/><Relationship Id="rId16" Type="http://schemas.openxmlformats.org/officeDocument/2006/relationships/image" Target="../media/image13.png"/><Relationship Id="rId20" Type="http://schemas.openxmlformats.org/officeDocument/2006/relationships/image" Target="../media/image27.svg"/><Relationship Id="rId29" Type="http://schemas.openxmlformats.org/officeDocument/2006/relationships/hyperlink" Target="#Iniciativas!A1"/><Relationship Id="rId1" Type="http://schemas.openxmlformats.org/officeDocument/2006/relationships/image" Target="../media/image36.png"/><Relationship Id="rId6" Type="http://schemas.openxmlformats.org/officeDocument/2006/relationships/image" Target="../media/image26.png"/><Relationship Id="rId11" Type="http://schemas.openxmlformats.org/officeDocument/2006/relationships/image" Target="../media/image10.svg"/><Relationship Id="rId24" Type="http://schemas.openxmlformats.org/officeDocument/2006/relationships/image" Target="../media/image19.png"/><Relationship Id="rId32" Type="http://schemas.openxmlformats.org/officeDocument/2006/relationships/image" Target="../media/image25.png"/><Relationship Id="rId37" Type="http://schemas.openxmlformats.org/officeDocument/2006/relationships/image" Target="../media/image32.png"/><Relationship Id="rId40" Type="http://schemas.openxmlformats.org/officeDocument/2006/relationships/image" Target="../media/image42.svg"/><Relationship Id="rId5" Type="http://schemas.openxmlformats.org/officeDocument/2006/relationships/hyperlink" Target="#RRHH1!A1"/><Relationship Id="rId15" Type="http://schemas.openxmlformats.org/officeDocument/2006/relationships/hyperlink" Target="#BSC!A1"/><Relationship Id="rId23" Type="http://schemas.openxmlformats.org/officeDocument/2006/relationships/hyperlink" Target="#Internos1!A1"/><Relationship Id="rId28" Type="http://schemas.openxmlformats.org/officeDocument/2006/relationships/image" Target="../media/image22.svg"/><Relationship Id="rId36" Type="http://schemas.openxmlformats.org/officeDocument/2006/relationships/image" Target="../media/image40.svg"/><Relationship Id="rId10" Type="http://schemas.openxmlformats.org/officeDocument/2006/relationships/image" Target="../media/image9.png"/><Relationship Id="rId19" Type="http://schemas.openxmlformats.org/officeDocument/2006/relationships/image" Target="../media/image15.png"/><Relationship Id="rId31" Type="http://schemas.openxmlformats.org/officeDocument/2006/relationships/image" Target="../media/image29.svg"/><Relationship Id="rId4" Type="http://schemas.openxmlformats.org/officeDocument/2006/relationships/image" Target="../media/image39.png"/><Relationship Id="rId9" Type="http://schemas.openxmlformats.org/officeDocument/2006/relationships/hyperlink" Target="#Objetivos!A1"/><Relationship Id="rId14" Type="http://schemas.openxmlformats.org/officeDocument/2006/relationships/image" Target="../media/image12.svg"/><Relationship Id="rId22" Type="http://schemas.openxmlformats.org/officeDocument/2006/relationships/image" Target="../media/image28.svg"/><Relationship Id="rId27" Type="http://schemas.openxmlformats.org/officeDocument/2006/relationships/image" Target="../media/image21.png"/><Relationship Id="rId30" Type="http://schemas.openxmlformats.org/officeDocument/2006/relationships/image" Target="../media/image23.png"/><Relationship Id="rId35" Type="http://schemas.openxmlformats.org/officeDocument/2006/relationships/image" Target="../media/image30.png"/><Relationship Id="rId8" Type="http://schemas.openxmlformats.org/officeDocument/2006/relationships/chart" Target="../charts/chart22.xml"/><Relationship Id="rId3" Type="http://schemas.openxmlformats.org/officeDocument/2006/relationships/image" Target="../media/image38.png"/></Relationships>
</file>

<file path=xl/drawings/_rels/drawing18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1.png"/><Relationship Id="rId18" Type="http://schemas.openxmlformats.org/officeDocument/2006/relationships/hyperlink" Target="#Financiera1!A1"/><Relationship Id="rId26" Type="http://schemas.openxmlformats.org/officeDocument/2006/relationships/hyperlink" Target="#Clientes1!A1"/><Relationship Id="rId39" Type="http://schemas.openxmlformats.org/officeDocument/2006/relationships/image" Target="../media/image34.png"/><Relationship Id="rId21" Type="http://schemas.openxmlformats.org/officeDocument/2006/relationships/image" Target="../media/image17.png"/><Relationship Id="rId34" Type="http://schemas.openxmlformats.org/officeDocument/2006/relationships/hyperlink" Target="https://cincodias.elpais.com/cincodias/2015/05/08/pyme/1431098283_691735.html" TargetMode="External"/><Relationship Id="rId7" Type="http://schemas.openxmlformats.org/officeDocument/2006/relationships/hyperlink" Target="#RRHH2!A1"/><Relationship Id="rId12" Type="http://schemas.openxmlformats.org/officeDocument/2006/relationships/hyperlink" Target="#Mapa!A1"/><Relationship Id="rId17" Type="http://schemas.openxmlformats.org/officeDocument/2006/relationships/image" Target="../media/image14.svg"/><Relationship Id="rId25" Type="http://schemas.openxmlformats.org/officeDocument/2006/relationships/image" Target="../media/image20.svg"/><Relationship Id="rId33" Type="http://schemas.microsoft.com/office/2007/relationships/hdphoto" Target="../media/hdphoto1.wdp"/><Relationship Id="rId38" Type="http://schemas.openxmlformats.org/officeDocument/2006/relationships/image" Target="../media/image41.svg"/><Relationship Id="rId2" Type="http://schemas.openxmlformats.org/officeDocument/2006/relationships/image" Target="../media/image37.png"/><Relationship Id="rId16" Type="http://schemas.openxmlformats.org/officeDocument/2006/relationships/image" Target="../media/image13.png"/><Relationship Id="rId20" Type="http://schemas.openxmlformats.org/officeDocument/2006/relationships/image" Target="../media/image27.svg"/><Relationship Id="rId29" Type="http://schemas.openxmlformats.org/officeDocument/2006/relationships/hyperlink" Target="#Iniciativas!A1"/><Relationship Id="rId1" Type="http://schemas.openxmlformats.org/officeDocument/2006/relationships/image" Target="../media/image36.png"/><Relationship Id="rId6" Type="http://schemas.openxmlformats.org/officeDocument/2006/relationships/image" Target="../media/image26.png"/><Relationship Id="rId11" Type="http://schemas.openxmlformats.org/officeDocument/2006/relationships/image" Target="../media/image10.svg"/><Relationship Id="rId24" Type="http://schemas.openxmlformats.org/officeDocument/2006/relationships/image" Target="../media/image19.png"/><Relationship Id="rId32" Type="http://schemas.openxmlformats.org/officeDocument/2006/relationships/image" Target="../media/image25.png"/><Relationship Id="rId37" Type="http://schemas.openxmlformats.org/officeDocument/2006/relationships/image" Target="../media/image32.png"/><Relationship Id="rId40" Type="http://schemas.openxmlformats.org/officeDocument/2006/relationships/image" Target="../media/image42.svg"/><Relationship Id="rId5" Type="http://schemas.openxmlformats.org/officeDocument/2006/relationships/hyperlink" Target="#RRHH1!A1"/><Relationship Id="rId15" Type="http://schemas.openxmlformats.org/officeDocument/2006/relationships/hyperlink" Target="#BSC!A1"/><Relationship Id="rId23" Type="http://schemas.openxmlformats.org/officeDocument/2006/relationships/hyperlink" Target="#Internos1!A1"/><Relationship Id="rId28" Type="http://schemas.openxmlformats.org/officeDocument/2006/relationships/image" Target="../media/image22.svg"/><Relationship Id="rId36" Type="http://schemas.openxmlformats.org/officeDocument/2006/relationships/image" Target="../media/image40.svg"/><Relationship Id="rId10" Type="http://schemas.openxmlformats.org/officeDocument/2006/relationships/image" Target="../media/image9.png"/><Relationship Id="rId19" Type="http://schemas.openxmlformats.org/officeDocument/2006/relationships/image" Target="../media/image15.png"/><Relationship Id="rId31" Type="http://schemas.openxmlformats.org/officeDocument/2006/relationships/image" Target="../media/image29.svg"/><Relationship Id="rId4" Type="http://schemas.openxmlformats.org/officeDocument/2006/relationships/image" Target="../media/image39.png"/><Relationship Id="rId9" Type="http://schemas.openxmlformats.org/officeDocument/2006/relationships/hyperlink" Target="#Objetivos!A1"/><Relationship Id="rId14" Type="http://schemas.openxmlformats.org/officeDocument/2006/relationships/image" Target="../media/image12.svg"/><Relationship Id="rId22" Type="http://schemas.openxmlformats.org/officeDocument/2006/relationships/image" Target="../media/image28.svg"/><Relationship Id="rId27" Type="http://schemas.openxmlformats.org/officeDocument/2006/relationships/image" Target="../media/image21.png"/><Relationship Id="rId30" Type="http://schemas.openxmlformats.org/officeDocument/2006/relationships/image" Target="../media/image23.png"/><Relationship Id="rId35" Type="http://schemas.openxmlformats.org/officeDocument/2006/relationships/image" Target="../media/image30.png"/><Relationship Id="rId8" Type="http://schemas.openxmlformats.org/officeDocument/2006/relationships/chart" Target="../charts/chart23.xml"/><Relationship Id="rId3" Type="http://schemas.openxmlformats.org/officeDocument/2006/relationships/image" Target="../media/image38.png"/></Relationships>
</file>

<file path=xl/drawings/_rels/drawing19.xml.rels><?xml version="1.0" encoding="UTF-8" standalone="yes"?>
<Relationships xmlns="http://schemas.openxmlformats.org/package/2006/relationships"><Relationship Id="rId8" Type="http://schemas.openxmlformats.org/officeDocument/2006/relationships/image" Target="../media/image13.png"/><Relationship Id="rId13" Type="http://schemas.openxmlformats.org/officeDocument/2006/relationships/hyperlink" Target="#RRHH1!A1"/><Relationship Id="rId18" Type="http://schemas.openxmlformats.org/officeDocument/2006/relationships/image" Target="../media/image20.svg"/><Relationship Id="rId26" Type="http://schemas.microsoft.com/office/2007/relationships/hdphoto" Target="../media/hdphoto1.wdp"/><Relationship Id="rId3" Type="http://schemas.openxmlformats.org/officeDocument/2006/relationships/image" Target="../media/image10.svg"/><Relationship Id="rId21" Type="http://schemas.openxmlformats.org/officeDocument/2006/relationships/image" Target="../media/image22.svg"/><Relationship Id="rId7" Type="http://schemas.openxmlformats.org/officeDocument/2006/relationships/hyperlink" Target="#BSC!A1"/><Relationship Id="rId12" Type="http://schemas.openxmlformats.org/officeDocument/2006/relationships/image" Target="../media/image27.svg"/><Relationship Id="rId17" Type="http://schemas.openxmlformats.org/officeDocument/2006/relationships/image" Target="../media/image19.png"/><Relationship Id="rId25" Type="http://schemas.openxmlformats.org/officeDocument/2006/relationships/image" Target="../media/image25.png"/><Relationship Id="rId2" Type="http://schemas.openxmlformats.org/officeDocument/2006/relationships/image" Target="../media/image9.png"/><Relationship Id="rId16" Type="http://schemas.openxmlformats.org/officeDocument/2006/relationships/hyperlink" Target="#Internos1!A1"/><Relationship Id="rId20" Type="http://schemas.openxmlformats.org/officeDocument/2006/relationships/image" Target="../media/image21.png"/><Relationship Id="rId1" Type="http://schemas.openxmlformats.org/officeDocument/2006/relationships/hyperlink" Target="#Objetivos!A1"/><Relationship Id="rId6" Type="http://schemas.openxmlformats.org/officeDocument/2006/relationships/image" Target="../media/image12.svg"/><Relationship Id="rId11" Type="http://schemas.openxmlformats.org/officeDocument/2006/relationships/image" Target="../media/image15.png"/><Relationship Id="rId24" Type="http://schemas.openxmlformats.org/officeDocument/2006/relationships/image" Target="../media/image29.svg"/><Relationship Id="rId5" Type="http://schemas.openxmlformats.org/officeDocument/2006/relationships/image" Target="../media/image11.png"/><Relationship Id="rId15" Type="http://schemas.openxmlformats.org/officeDocument/2006/relationships/image" Target="../media/image28.svg"/><Relationship Id="rId23" Type="http://schemas.openxmlformats.org/officeDocument/2006/relationships/image" Target="../media/image23.png"/><Relationship Id="rId10" Type="http://schemas.openxmlformats.org/officeDocument/2006/relationships/hyperlink" Target="#Financiera1!A1"/><Relationship Id="rId19" Type="http://schemas.openxmlformats.org/officeDocument/2006/relationships/hyperlink" Target="#Clientes1!A1"/><Relationship Id="rId4" Type="http://schemas.openxmlformats.org/officeDocument/2006/relationships/hyperlink" Target="#Mapa!A1"/><Relationship Id="rId9" Type="http://schemas.openxmlformats.org/officeDocument/2006/relationships/image" Target="../media/image14.svg"/><Relationship Id="rId14" Type="http://schemas.openxmlformats.org/officeDocument/2006/relationships/image" Target="../media/image17.png"/><Relationship Id="rId22" Type="http://schemas.openxmlformats.org/officeDocument/2006/relationships/hyperlink" Target="#Iniciativas!A1"/><Relationship Id="rId27" Type="http://schemas.openxmlformats.org/officeDocument/2006/relationships/hyperlink" Target="https://cincodias.elpais.com/cincodias/2015/05/08/pyme/1431098283_691735.html" TargetMode="External"/></Relationships>
</file>

<file path=xl/drawings/_rels/drawing2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1.png"/><Relationship Id="rId18" Type="http://schemas.openxmlformats.org/officeDocument/2006/relationships/hyperlink" Target="#Financiera1!A1"/><Relationship Id="rId26" Type="http://schemas.openxmlformats.org/officeDocument/2006/relationships/image" Target="../media/image20.svg"/><Relationship Id="rId3" Type="http://schemas.openxmlformats.org/officeDocument/2006/relationships/image" Target="../media/image26.png"/><Relationship Id="rId21" Type="http://schemas.openxmlformats.org/officeDocument/2006/relationships/hyperlink" Target="#RRHH1!A1"/><Relationship Id="rId34" Type="http://schemas.openxmlformats.org/officeDocument/2006/relationships/image" Target="../media/image25.png"/><Relationship Id="rId7" Type="http://schemas.openxmlformats.org/officeDocument/2006/relationships/image" Target="../media/image6.png"/><Relationship Id="rId12" Type="http://schemas.openxmlformats.org/officeDocument/2006/relationships/hyperlink" Target="#Mapa!A1"/><Relationship Id="rId17" Type="http://schemas.openxmlformats.org/officeDocument/2006/relationships/image" Target="../media/image14.svg"/><Relationship Id="rId25" Type="http://schemas.openxmlformats.org/officeDocument/2006/relationships/image" Target="../media/image19.png"/><Relationship Id="rId33" Type="http://schemas.openxmlformats.org/officeDocument/2006/relationships/hyperlink" Target="#Reales!A1"/><Relationship Id="rId2" Type="http://schemas.openxmlformats.org/officeDocument/2006/relationships/image" Target="../media/image2.png"/><Relationship Id="rId16" Type="http://schemas.openxmlformats.org/officeDocument/2006/relationships/image" Target="../media/image13.png"/><Relationship Id="rId20" Type="http://schemas.openxmlformats.org/officeDocument/2006/relationships/image" Target="../media/image27.svg"/><Relationship Id="rId29" Type="http://schemas.openxmlformats.org/officeDocument/2006/relationships/image" Target="../media/image22.svg"/><Relationship Id="rId1" Type="http://schemas.openxmlformats.org/officeDocument/2006/relationships/image" Target="../media/image1.png"/><Relationship Id="rId6" Type="http://schemas.openxmlformats.org/officeDocument/2006/relationships/image" Target="../media/image5.png"/><Relationship Id="rId11" Type="http://schemas.openxmlformats.org/officeDocument/2006/relationships/image" Target="../media/image10.svg"/><Relationship Id="rId24" Type="http://schemas.openxmlformats.org/officeDocument/2006/relationships/hyperlink" Target="#Internos1!A1"/><Relationship Id="rId32" Type="http://schemas.openxmlformats.org/officeDocument/2006/relationships/image" Target="../media/image29.svg"/><Relationship Id="rId5" Type="http://schemas.openxmlformats.org/officeDocument/2006/relationships/image" Target="../media/image4.png"/><Relationship Id="rId15" Type="http://schemas.openxmlformats.org/officeDocument/2006/relationships/hyperlink" Target="#BSC!A1"/><Relationship Id="rId23" Type="http://schemas.openxmlformats.org/officeDocument/2006/relationships/image" Target="../media/image28.svg"/><Relationship Id="rId28" Type="http://schemas.openxmlformats.org/officeDocument/2006/relationships/image" Target="../media/image21.png"/><Relationship Id="rId36" Type="http://schemas.openxmlformats.org/officeDocument/2006/relationships/hyperlink" Target="https://cincodias.elpais.com/cincodias/2015/05/08/pyme/1431098283_691735.html" TargetMode="External"/><Relationship Id="rId10" Type="http://schemas.openxmlformats.org/officeDocument/2006/relationships/image" Target="../media/image9.png"/><Relationship Id="rId19" Type="http://schemas.openxmlformats.org/officeDocument/2006/relationships/image" Target="../media/image15.png"/><Relationship Id="rId31" Type="http://schemas.openxmlformats.org/officeDocument/2006/relationships/image" Target="../media/image23.png"/><Relationship Id="rId4" Type="http://schemas.openxmlformats.org/officeDocument/2006/relationships/image" Target="../media/image3.jpeg"/><Relationship Id="rId9" Type="http://schemas.openxmlformats.org/officeDocument/2006/relationships/hyperlink" Target="#Objetivos!A1"/><Relationship Id="rId14" Type="http://schemas.openxmlformats.org/officeDocument/2006/relationships/image" Target="../media/image12.svg"/><Relationship Id="rId22" Type="http://schemas.openxmlformats.org/officeDocument/2006/relationships/image" Target="../media/image17.png"/><Relationship Id="rId27" Type="http://schemas.openxmlformats.org/officeDocument/2006/relationships/hyperlink" Target="#Clientes1!A1"/><Relationship Id="rId30" Type="http://schemas.openxmlformats.org/officeDocument/2006/relationships/hyperlink" Target="#Iniciativas!A1"/><Relationship Id="rId35" Type="http://schemas.microsoft.com/office/2007/relationships/hdphoto" Target="../media/hdphoto1.wdp"/><Relationship Id="rId8" Type="http://schemas.openxmlformats.org/officeDocument/2006/relationships/image" Target="../media/image7.jpe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13.png"/><Relationship Id="rId13" Type="http://schemas.openxmlformats.org/officeDocument/2006/relationships/hyperlink" Target="#RRHH1!A1"/><Relationship Id="rId18" Type="http://schemas.openxmlformats.org/officeDocument/2006/relationships/image" Target="../media/image20.svg"/><Relationship Id="rId26" Type="http://schemas.microsoft.com/office/2007/relationships/hdphoto" Target="../media/hdphoto1.wdp"/><Relationship Id="rId3" Type="http://schemas.openxmlformats.org/officeDocument/2006/relationships/image" Target="../media/image10.svg"/><Relationship Id="rId21" Type="http://schemas.openxmlformats.org/officeDocument/2006/relationships/image" Target="../media/image22.svg"/><Relationship Id="rId7" Type="http://schemas.openxmlformats.org/officeDocument/2006/relationships/hyperlink" Target="#BSC!A1"/><Relationship Id="rId12" Type="http://schemas.openxmlformats.org/officeDocument/2006/relationships/image" Target="../media/image27.svg"/><Relationship Id="rId17" Type="http://schemas.openxmlformats.org/officeDocument/2006/relationships/image" Target="../media/image19.png"/><Relationship Id="rId25" Type="http://schemas.openxmlformats.org/officeDocument/2006/relationships/image" Target="../media/image25.png"/><Relationship Id="rId2" Type="http://schemas.openxmlformats.org/officeDocument/2006/relationships/image" Target="../media/image9.png"/><Relationship Id="rId16" Type="http://schemas.openxmlformats.org/officeDocument/2006/relationships/hyperlink" Target="#Internos1!A1"/><Relationship Id="rId20" Type="http://schemas.openxmlformats.org/officeDocument/2006/relationships/image" Target="../media/image21.png"/><Relationship Id="rId1" Type="http://schemas.openxmlformats.org/officeDocument/2006/relationships/hyperlink" Target="#Objetivos!A1"/><Relationship Id="rId6" Type="http://schemas.openxmlformats.org/officeDocument/2006/relationships/image" Target="../media/image12.svg"/><Relationship Id="rId11" Type="http://schemas.openxmlformats.org/officeDocument/2006/relationships/image" Target="../media/image15.png"/><Relationship Id="rId24" Type="http://schemas.openxmlformats.org/officeDocument/2006/relationships/image" Target="../media/image29.svg"/><Relationship Id="rId5" Type="http://schemas.openxmlformats.org/officeDocument/2006/relationships/image" Target="../media/image11.png"/><Relationship Id="rId15" Type="http://schemas.openxmlformats.org/officeDocument/2006/relationships/image" Target="../media/image28.svg"/><Relationship Id="rId23" Type="http://schemas.openxmlformats.org/officeDocument/2006/relationships/image" Target="../media/image23.png"/><Relationship Id="rId10" Type="http://schemas.openxmlformats.org/officeDocument/2006/relationships/hyperlink" Target="#Financiera1!A1"/><Relationship Id="rId19" Type="http://schemas.openxmlformats.org/officeDocument/2006/relationships/hyperlink" Target="#Clientes1!A1"/><Relationship Id="rId4" Type="http://schemas.openxmlformats.org/officeDocument/2006/relationships/hyperlink" Target="#Mapa!A1"/><Relationship Id="rId9" Type="http://schemas.openxmlformats.org/officeDocument/2006/relationships/image" Target="../media/image14.svg"/><Relationship Id="rId14" Type="http://schemas.openxmlformats.org/officeDocument/2006/relationships/image" Target="../media/image17.png"/><Relationship Id="rId22" Type="http://schemas.openxmlformats.org/officeDocument/2006/relationships/hyperlink" Target="#Iniciativas!A1"/><Relationship Id="rId27" Type="http://schemas.openxmlformats.org/officeDocument/2006/relationships/hyperlink" Target="https://cincodias.elpais.com/cincodias/2015/05/08/pyme/1431098283_691735.html" TargetMode="External"/></Relationships>
</file>

<file path=xl/drawings/_rels/drawing4.xml.rels><?xml version="1.0" encoding="UTF-8" standalone="yes"?>
<Relationships xmlns="http://schemas.openxmlformats.org/package/2006/relationships"><Relationship Id="rId13" Type="http://schemas.openxmlformats.org/officeDocument/2006/relationships/hyperlink" Target="#Mapa!A1"/><Relationship Id="rId18" Type="http://schemas.openxmlformats.org/officeDocument/2006/relationships/image" Target="../media/image14.svg"/><Relationship Id="rId26" Type="http://schemas.openxmlformats.org/officeDocument/2006/relationships/image" Target="../media/image19.png"/><Relationship Id="rId3" Type="http://schemas.openxmlformats.org/officeDocument/2006/relationships/chart" Target="../charts/chart3.xml"/><Relationship Id="rId21" Type="http://schemas.openxmlformats.org/officeDocument/2006/relationships/image" Target="../media/image27.svg"/><Relationship Id="rId34" Type="http://schemas.openxmlformats.org/officeDocument/2006/relationships/image" Target="../media/image25.png"/><Relationship Id="rId7" Type="http://schemas.openxmlformats.org/officeDocument/2006/relationships/chart" Target="../charts/chart7.xml"/><Relationship Id="rId12" Type="http://schemas.openxmlformats.org/officeDocument/2006/relationships/image" Target="../media/image10.svg"/><Relationship Id="rId17" Type="http://schemas.openxmlformats.org/officeDocument/2006/relationships/image" Target="../media/image13.png"/><Relationship Id="rId25" Type="http://schemas.openxmlformats.org/officeDocument/2006/relationships/hyperlink" Target="#Internos1!A1"/><Relationship Id="rId33" Type="http://schemas.openxmlformats.org/officeDocument/2006/relationships/image" Target="../media/image29.svg"/><Relationship Id="rId2" Type="http://schemas.openxmlformats.org/officeDocument/2006/relationships/chart" Target="../charts/chart2.xml"/><Relationship Id="rId16" Type="http://schemas.openxmlformats.org/officeDocument/2006/relationships/hyperlink" Target="#BSC!A1"/><Relationship Id="rId20" Type="http://schemas.openxmlformats.org/officeDocument/2006/relationships/image" Target="../media/image15.png"/><Relationship Id="rId29" Type="http://schemas.openxmlformats.org/officeDocument/2006/relationships/image" Target="../media/image21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image" Target="../media/image9.png"/><Relationship Id="rId24" Type="http://schemas.openxmlformats.org/officeDocument/2006/relationships/image" Target="../media/image28.svg"/><Relationship Id="rId32" Type="http://schemas.openxmlformats.org/officeDocument/2006/relationships/image" Target="../media/image23.png"/><Relationship Id="rId5" Type="http://schemas.openxmlformats.org/officeDocument/2006/relationships/chart" Target="../charts/chart5.xml"/><Relationship Id="rId15" Type="http://schemas.openxmlformats.org/officeDocument/2006/relationships/image" Target="../media/image12.svg"/><Relationship Id="rId23" Type="http://schemas.openxmlformats.org/officeDocument/2006/relationships/image" Target="../media/image17.png"/><Relationship Id="rId28" Type="http://schemas.openxmlformats.org/officeDocument/2006/relationships/hyperlink" Target="#Clientes1!A1"/><Relationship Id="rId36" Type="http://schemas.openxmlformats.org/officeDocument/2006/relationships/hyperlink" Target="https://cincodias.elpais.com/cincodias/2015/05/08/pyme/1431098283_691735.html" TargetMode="External"/><Relationship Id="rId10" Type="http://schemas.openxmlformats.org/officeDocument/2006/relationships/hyperlink" Target="#Objetivos!A1"/><Relationship Id="rId19" Type="http://schemas.openxmlformats.org/officeDocument/2006/relationships/hyperlink" Target="#Financiera1!A1"/><Relationship Id="rId31" Type="http://schemas.openxmlformats.org/officeDocument/2006/relationships/hyperlink" Target="#Iniciativas!A1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image" Target="../media/image11.png"/><Relationship Id="rId22" Type="http://schemas.openxmlformats.org/officeDocument/2006/relationships/hyperlink" Target="#RRHH1!A1"/><Relationship Id="rId27" Type="http://schemas.openxmlformats.org/officeDocument/2006/relationships/image" Target="../media/image20.svg"/><Relationship Id="rId30" Type="http://schemas.openxmlformats.org/officeDocument/2006/relationships/image" Target="../media/image22.svg"/><Relationship Id="rId35" Type="http://schemas.microsoft.com/office/2007/relationships/hdphoto" Target="../media/hdphoto1.wdp"/><Relationship Id="rId8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13" Type="http://schemas.openxmlformats.org/officeDocument/2006/relationships/image" Target="../media/image27.svg"/><Relationship Id="rId18" Type="http://schemas.openxmlformats.org/officeDocument/2006/relationships/image" Target="../media/image19.png"/><Relationship Id="rId26" Type="http://schemas.openxmlformats.org/officeDocument/2006/relationships/image" Target="../media/image25.png"/><Relationship Id="rId21" Type="http://schemas.openxmlformats.org/officeDocument/2006/relationships/image" Target="../media/image21.png"/><Relationship Id="rId34" Type="http://schemas.openxmlformats.org/officeDocument/2006/relationships/image" Target="../media/image35.svg"/><Relationship Id="rId7" Type="http://schemas.openxmlformats.org/officeDocument/2006/relationships/image" Target="../media/image12.svg"/><Relationship Id="rId12" Type="http://schemas.openxmlformats.org/officeDocument/2006/relationships/image" Target="../media/image15.png"/><Relationship Id="rId17" Type="http://schemas.openxmlformats.org/officeDocument/2006/relationships/hyperlink" Target="#Internos1!A1"/><Relationship Id="rId25" Type="http://schemas.openxmlformats.org/officeDocument/2006/relationships/image" Target="../media/image29.svg"/><Relationship Id="rId33" Type="http://schemas.openxmlformats.org/officeDocument/2006/relationships/image" Target="../media/image34.png"/><Relationship Id="rId2" Type="http://schemas.openxmlformats.org/officeDocument/2006/relationships/hyperlink" Target="#Objetivos!A1"/><Relationship Id="rId16" Type="http://schemas.openxmlformats.org/officeDocument/2006/relationships/image" Target="../media/image28.svg"/><Relationship Id="rId20" Type="http://schemas.openxmlformats.org/officeDocument/2006/relationships/hyperlink" Target="#Clientes1!A1"/><Relationship Id="rId29" Type="http://schemas.openxmlformats.org/officeDocument/2006/relationships/image" Target="../media/image30.png"/><Relationship Id="rId1" Type="http://schemas.openxmlformats.org/officeDocument/2006/relationships/chart" Target="../charts/chart10.xml"/><Relationship Id="rId6" Type="http://schemas.openxmlformats.org/officeDocument/2006/relationships/image" Target="../media/image11.png"/><Relationship Id="rId11" Type="http://schemas.openxmlformats.org/officeDocument/2006/relationships/hyperlink" Target="#Financiera1!A1"/><Relationship Id="rId24" Type="http://schemas.openxmlformats.org/officeDocument/2006/relationships/image" Target="../media/image23.png"/><Relationship Id="rId32" Type="http://schemas.openxmlformats.org/officeDocument/2006/relationships/image" Target="../media/image33.svg"/><Relationship Id="rId37" Type="http://schemas.openxmlformats.org/officeDocument/2006/relationships/hyperlink" Target="#Financiera3!A1"/><Relationship Id="rId5" Type="http://schemas.openxmlformats.org/officeDocument/2006/relationships/hyperlink" Target="#Mapa!A1"/><Relationship Id="rId15" Type="http://schemas.openxmlformats.org/officeDocument/2006/relationships/image" Target="../media/image17.png"/><Relationship Id="rId23" Type="http://schemas.openxmlformats.org/officeDocument/2006/relationships/hyperlink" Target="#Iniciativas!A1"/><Relationship Id="rId28" Type="http://schemas.openxmlformats.org/officeDocument/2006/relationships/hyperlink" Target="https://cincodias.elpais.com/cincodias/2015/05/08/pyme/1431098283_691735.html" TargetMode="External"/><Relationship Id="rId36" Type="http://schemas.openxmlformats.org/officeDocument/2006/relationships/image" Target="../media/image26.png"/><Relationship Id="rId10" Type="http://schemas.openxmlformats.org/officeDocument/2006/relationships/image" Target="../media/image14.svg"/><Relationship Id="rId19" Type="http://schemas.openxmlformats.org/officeDocument/2006/relationships/image" Target="../media/image20.svg"/><Relationship Id="rId31" Type="http://schemas.openxmlformats.org/officeDocument/2006/relationships/image" Target="../media/image32.png"/><Relationship Id="rId4" Type="http://schemas.openxmlformats.org/officeDocument/2006/relationships/image" Target="../media/image10.svg"/><Relationship Id="rId9" Type="http://schemas.openxmlformats.org/officeDocument/2006/relationships/image" Target="../media/image13.png"/><Relationship Id="rId14" Type="http://schemas.openxmlformats.org/officeDocument/2006/relationships/hyperlink" Target="#RRHH1!A1"/><Relationship Id="rId22" Type="http://schemas.openxmlformats.org/officeDocument/2006/relationships/image" Target="../media/image22.svg"/><Relationship Id="rId27" Type="http://schemas.microsoft.com/office/2007/relationships/hdphoto" Target="../media/hdphoto1.wdp"/><Relationship Id="rId30" Type="http://schemas.openxmlformats.org/officeDocument/2006/relationships/image" Target="../media/image31.svg"/><Relationship Id="rId35" Type="http://schemas.openxmlformats.org/officeDocument/2006/relationships/hyperlink" Target="#Financiera2!A1"/><Relationship Id="rId8" Type="http://schemas.openxmlformats.org/officeDocument/2006/relationships/hyperlink" Target="#BSC!A1"/><Relationship Id="rId3" Type="http://schemas.openxmlformats.org/officeDocument/2006/relationships/image" Target="../media/image9.png"/></Relationships>
</file>

<file path=xl/drawings/_rels/drawing6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1.png"/><Relationship Id="rId18" Type="http://schemas.openxmlformats.org/officeDocument/2006/relationships/image" Target="../media/image15.png"/><Relationship Id="rId26" Type="http://schemas.openxmlformats.org/officeDocument/2006/relationships/hyperlink" Target="#Clientes1!A1"/><Relationship Id="rId39" Type="http://schemas.openxmlformats.org/officeDocument/2006/relationships/image" Target="../media/image34.png"/><Relationship Id="rId21" Type="http://schemas.openxmlformats.org/officeDocument/2006/relationships/image" Target="../media/image17.png"/><Relationship Id="rId34" Type="http://schemas.openxmlformats.org/officeDocument/2006/relationships/hyperlink" Target="https://cincodias.elpais.com/cincodias/2015/05/08/pyme/1431098283_691735.html" TargetMode="External"/><Relationship Id="rId7" Type="http://schemas.openxmlformats.org/officeDocument/2006/relationships/image" Target="../media/image26.png"/><Relationship Id="rId12" Type="http://schemas.openxmlformats.org/officeDocument/2006/relationships/hyperlink" Target="#Mapa!A1"/><Relationship Id="rId17" Type="http://schemas.openxmlformats.org/officeDocument/2006/relationships/image" Target="../media/image14.svg"/><Relationship Id="rId25" Type="http://schemas.openxmlformats.org/officeDocument/2006/relationships/image" Target="../media/image20.svg"/><Relationship Id="rId33" Type="http://schemas.microsoft.com/office/2007/relationships/hdphoto" Target="../media/hdphoto1.wdp"/><Relationship Id="rId38" Type="http://schemas.openxmlformats.org/officeDocument/2006/relationships/image" Target="../media/image41.svg"/><Relationship Id="rId2" Type="http://schemas.openxmlformats.org/officeDocument/2006/relationships/image" Target="../media/image37.png"/><Relationship Id="rId16" Type="http://schemas.openxmlformats.org/officeDocument/2006/relationships/image" Target="../media/image13.png"/><Relationship Id="rId20" Type="http://schemas.openxmlformats.org/officeDocument/2006/relationships/hyperlink" Target="#RRHH1!A1"/><Relationship Id="rId29" Type="http://schemas.openxmlformats.org/officeDocument/2006/relationships/hyperlink" Target="#Iniciativas!A1"/><Relationship Id="rId1" Type="http://schemas.openxmlformats.org/officeDocument/2006/relationships/image" Target="../media/image36.png"/><Relationship Id="rId6" Type="http://schemas.openxmlformats.org/officeDocument/2006/relationships/hyperlink" Target="#Financiera1!A1"/><Relationship Id="rId11" Type="http://schemas.openxmlformats.org/officeDocument/2006/relationships/image" Target="../media/image10.svg"/><Relationship Id="rId24" Type="http://schemas.openxmlformats.org/officeDocument/2006/relationships/image" Target="../media/image19.png"/><Relationship Id="rId32" Type="http://schemas.openxmlformats.org/officeDocument/2006/relationships/image" Target="../media/image25.png"/><Relationship Id="rId37" Type="http://schemas.openxmlformats.org/officeDocument/2006/relationships/image" Target="../media/image32.png"/><Relationship Id="rId40" Type="http://schemas.openxmlformats.org/officeDocument/2006/relationships/image" Target="../media/image42.svg"/><Relationship Id="rId5" Type="http://schemas.openxmlformats.org/officeDocument/2006/relationships/chart" Target="../charts/chart11.xml"/><Relationship Id="rId15" Type="http://schemas.openxmlformats.org/officeDocument/2006/relationships/hyperlink" Target="#BSC!A1"/><Relationship Id="rId23" Type="http://schemas.openxmlformats.org/officeDocument/2006/relationships/hyperlink" Target="#Internos1!A1"/><Relationship Id="rId28" Type="http://schemas.openxmlformats.org/officeDocument/2006/relationships/image" Target="../media/image22.svg"/><Relationship Id="rId36" Type="http://schemas.openxmlformats.org/officeDocument/2006/relationships/image" Target="../media/image40.svg"/><Relationship Id="rId10" Type="http://schemas.openxmlformats.org/officeDocument/2006/relationships/image" Target="../media/image9.png"/><Relationship Id="rId19" Type="http://schemas.openxmlformats.org/officeDocument/2006/relationships/image" Target="../media/image27.svg"/><Relationship Id="rId31" Type="http://schemas.openxmlformats.org/officeDocument/2006/relationships/image" Target="../media/image29.svg"/><Relationship Id="rId4" Type="http://schemas.openxmlformats.org/officeDocument/2006/relationships/image" Target="../media/image39.png"/><Relationship Id="rId9" Type="http://schemas.openxmlformats.org/officeDocument/2006/relationships/hyperlink" Target="#Objetivos!A1"/><Relationship Id="rId14" Type="http://schemas.openxmlformats.org/officeDocument/2006/relationships/image" Target="../media/image12.svg"/><Relationship Id="rId22" Type="http://schemas.openxmlformats.org/officeDocument/2006/relationships/image" Target="../media/image28.svg"/><Relationship Id="rId27" Type="http://schemas.openxmlformats.org/officeDocument/2006/relationships/image" Target="../media/image21.png"/><Relationship Id="rId30" Type="http://schemas.openxmlformats.org/officeDocument/2006/relationships/image" Target="../media/image23.png"/><Relationship Id="rId35" Type="http://schemas.openxmlformats.org/officeDocument/2006/relationships/image" Target="../media/image30.png"/><Relationship Id="rId8" Type="http://schemas.openxmlformats.org/officeDocument/2006/relationships/hyperlink" Target="#Financiera3!A1"/><Relationship Id="rId3" Type="http://schemas.openxmlformats.org/officeDocument/2006/relationships/image" Target="../media/image38.png"/></Relationships>
</file>

<file path=xl/drawings/_rels/drawing7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1.png"/><Relationship Id="rId18" Type="http://schemas.openxmlformats.org/officeDocument/2006/relationships/image" Target="../media/image15.png"/><Relationship Id="rId26" Type="http://schemas.openxmlformats.org/officeDocument/2006/relationships/hyperlink" Target="#Clientes1!A1"/><Relationship Id="rId39" Type="http://schemas.openxmlformats.org/officeDocument/2006/relationships/image" Target="../media/image34.png"/><Relationship Id="rId21" Type="http://schemas.openxmlformats.org/officeDocument/2006/relationships/image" Target="../media/image17.png"/><Relationship Id="rId34" Type="http://schemas.openxmlformats.org/officeDocument/2006/relationships/hyperlink" Target="https://cincodias.elpais.com/cincodias/2015/05/08/pyme/1431098283_691735.html" TargetMode="External"/><Relationship Id="rId7" Type="http://schemas.openxmlformats.org/officeDocument/2006/relationships/image" Target="../media/image26.png"/><Relationship Id="rId12" Type="http://schemas.openxmlformats.org/officeDocument/2006/relationships/hyperlink" Target="#Mapa!A1"/><Relationship Id="rId17" Type="http://schemas.openxmlformats.org/officeDocument/2006/relationships/image" Target="../media/image14.svg"/><Relationship Id="rId25" Type="http://schemas.openxmlformats.org/officeDocument/2006/relationships/image" Target="../media/image20.svg"/><Relationship Id="rId33" Type="http://schemas.microsoft.com/office/2007/relationships/hdphoto" Target="../media/hdphoto1.wdp"/><Relationship Id="rId38" Type="http://schemas.openxmlformats.org/officeDocument/2006/relationships/image" Target="../media/image41.svg"/><Relationship Id="rId2" Type="http://schemas.openxmlformats.org/officeDocument/2006/relationships/image" Target="../media/image37.png"/><Relationship Id="rId16" Type="http://schemas.openxmlformats.org/officeDocument/2006/relationships/image" Target="../media/image13.png"/><Relationship Id="rId20" Type="http://schemas.openxmlformats.org/officeDocument/2006/relationships/hyperlink" Target="#RRHH1!A1"/><Relationship Id="rId29" Type="http://schemas.openxmlformats.org/officeDocument/2006/relationships/hyperlink" Target="#Iniciativas!A1"/><Relationship Id="rId1" Type="http://schemas.openxmlformats.org/officeDocument/2006/relationships/image" Target="../media/image36.png"/><Relationship Id="rId6" Type="http://schemas.openxmlformats.org/officeDocument/2006/relationships/hyperlink" Target="#Financiera1!A1"/><Relationship Id="rId11" Type="http://schemas.openxmlformats.org/officeDocument/2006/relationships/image" Target="../media/image10.svg"/><Relationship Id="rId24" Type="http://schemas.openxmlformats.org/officeDocument/2006/relationships/image" Target="../media/image19.png"/><Relationship Id="rId32" Type="http://schemas.openxmlformats.org/officeDocument/2006/relationships/image" Target="../media/image25.png"/><Relationship Id="rId37" Type="http://schemas.openxmlformats.org/officeDocument/2006/relationships/image" Target="../media/image32.png"/><Relationship Id="rId40" Type="http://schemas.openxmlformats.org/officeDocument/2006/relationships/image" Target="../media/image42.svg"/><Relationship Id="rId5" Type="http://schemas.openxmlformats.org/officeDocument/2006/relationships/chart" Target="../charts/chart12.xml"/><Relationship Id="rId15" Type="http://schemas.openxmlformats.org/officeDocument/2006/relationships/hyperlink" Target="#BSC!A1"/><Relationship Id="rId23" Type="http://schemas.openxmlformats.org/officeDocument/2006/relationships/hyperlink" Target="#Internos1!A1"/><Relationship Id="rId28" Type="http://schemas.openxmlformats.org/officeDocument/2006/relationships/image" Target="../media/image22.svg"/><Relationship Id="rId36" Type="http://schemas.openxmlformats.org/officeDocument/2006/relationships/image" Target="../media/image40.svg"/><Relationship Id="rId10" Type="http://schemas.openxmlformats.org/officeDocument/2006/relationships/image" Target="../media/image9.png"/><Relationship Id="rId19" Type="http://schemas.openxmlformats.org/officeDocument/2006/relationships/image" Target="../media/image27.svg"/><Relationship Id="rId31" Type="http://schemas.openxmlformats.org/officeDocument/2006/relationships/image" Target="../media/image29.svg"/><Relationship Id="rId4" Type="http://schemas.openxmlformats.org/officeDocument/2006/relationships/image" Target="../media/image39.png"/><Relationship Id="rId9" Type="http://schemas.openxmlformats.org/officeDocument/2006/relationships/hyperlink" Target="#Objetivos!A1"/><Relationship Id="rId14" Type="http://schemas.openxmlformats.org/officeDocument/2006/relationships/image" Target="../media/image12.svg"/><Relationship Id="rId22" Type="http://schemas.openxmlformats.org/officeDocument/2006/relationships/image" Target="../media/image28.svg"/><Relationship Id="rId27" Type="http://schemas.openxmlformats.org/officeDocument/2006/relationships/image" Target="../media/image21.png"/><Relationship Id="rId30" Type="http://schemas.openxmlformats.org/officeDocument/2006/relationships/image" Target="../media/image23.png"/><Relationship Id="rId35" Type="http://schemas.openxmlformats.org/officeDocument/2006/relationships/image" Target="../media/image30.png"/><Relationship Id="rId8" Type="http://schemas.openxmlformats.org/officeDocument/2006/relationships/hyperlink" Target="#Financiera2!A1"/><Relationship Id="rId3" Type="http://schemas.openxmlformats.org/officeDocument/2006/relationships/image" Target="../media/image38.png"/></Relationships>
</file>

<file path=xl/drawings/_rels/drawing8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1.png"/><Relationship Id="rId18" Type="http://schemas.openxmlformats.org/officeDocument/2006/relationships/hyperlink" Target="#Financiera1!A1"/><Relationship Id="rId26" Type="http://schemas.openxmlformats.org/officeDocument/2006/relationships/image" Target="../media/image20.svg"/><Relationship Id="rId39" Type="http://schemas.openxmlformats.org/officeDocument/2006/relationships/image" Target="../media/image41.svg"/><Relationship Id="rId21" Type="http://schemas.openxmlformats.org/officeDocument/2006/relationships/hyperlink" Target="#RRHH1!A1"/><Relationship Id="rId34" Type="http://schemas.microsoft.com/office/2007/relationships/hdphoto" Target="../media/hdphoto1.wdp"/><Relationship Id="rId7" Type="http://schemas.openxmlformats.org/officeDocument/2006/relationships/hyperlink" Target="#Clientes3!A1"/><Relationship Id="rId2" Type="http://schemas.openxmlformats.org/officeDocument/2006/relationships/image" Target="../media/image37.png"/><Relationship Id="rId16" Type="http://schemas.openxmlformats.org/officeDocument/2006/relationships/image" Target="../media/image13.png"/><Relationship Id="rId20" Type="http://schemas.openxmlformats.org/officeDocument/2006/relationships/image" Target="../media/image27.svg"/><Relationship Id="rId29" Type="http://schemas.openxmlformats.org/officeDocument/2006/relationships/image" Target="../media/image22.svg"/><Relationship Id="rId41" Type="http://schemas.openxmlformats.org/officeDocument/2006/relationships/image" Target="../media/image42.svg"/><Relationship Id="rId1" Type="http://schemas.openxmlformats.org/officeDocument/2006/relationships/image" Target="../media/image36.png"/><Relationship Id="rId6" Type="http://schemas.openxmlformats.org/officeDocument/2006/relationships/image" Target="../media/image26.png"/><Relationship Id="rId11" Type="http://schemas.openxmlformats.org/officeDocument/2006/relationships/image" Target="../media/image10.svg"/><Relationship Id="rId24" Type="http://schemas.openxmlformats.org/officeDocument/2006/relationships/hyperlink" Target="#Internos1!A1"/><Relationship Id="rId32" Type="http://schemas.openxmlformats.org/officeDocument/2006/relationships/image" Target="../media/image29.svg"/><Relationship Id="rId37" Type="http://schemas.openxmlformats.org/officeDocument/2006/relationships/image" Target="../media/image40.svg"/><Relationship Id="rId40" Type="http://schemas.openxmlformats.org/officeDocument/2006/relationships/image" Target="../media/image34.png"/><Relationship Id="rId5" Type="http://schemas.openxmlformats.org/officeDocument/2006/relationships/hyperlink" Target="#Clientes2!A1"/><Relationship Id="rId15" Type="http://schemas.openxmlformats.org/officeDocument/2006/relationships/hyperlink" Target="#BSC!A1"/><Relationship Id="rId23" Type="http://schemas.openxmlformats.org/officeDocument/2006/relationships/image" Target="../media/image28.svg"/><Relationship Id="rId28" Type="http://schemas.openxmlformats.org/officeDocument/2006/relationships/image" Target="../media/image21.png"/><Relationship Id="rId36" Type="http://schemas.openxmlformats.org/officeDocument/2006/relationships/image" Target="../media/image30.png"/><Relationship Id="rId10" Type="http://schemas.openxmlformats.org/officeDocument/2006/relationships/image" Target="../media/image9.png"/><Relationship Id="rId19" Type="http://schemas.openxmlformats.org/officeDocument/2006/relationships/image" Target="../media/image15.png"/><Relationship Id="rId31" Type="http://schemas.openxmlformats.org/officeDocument/2006/relationships/image" Target="../media/image23.png"/><Relationship Id="rId4" Type="http://schemas.openxmlformats.org/officeDocument/2006/relationships/image" Target="../media/image39.png"/><Relationship Id="rId9" Type="http://schemas.openxmlformats.org/officeDocument/2006/relationships/hyperlink" Target="#Objetivos!A1"/><Relationship Id="rId14" Type="http://schemas.openxmlformats.org/officeDocument/2006/relationships/image" Target="../media/image12.svg"/><Relationship Id="rId22" Type="http://schemas.openxmlformats.org/officeDocument/2006/relationships/image" Target="../media/image17.png"/><Relationship Id="rId27" Type="http://schemas.openxmlformats.org/officeDocument/2006/relationships/hyperlink" Target="#Clientes1!A1"/><Relationship Id="rId30" Type="http://schemas.openxmlformats.org/officeDocument/2006/relationships/hyperlink" Target="#Iniciativas!A1"/><Relationship Id="rId35" Type="http://schemas.openxmlformats.org/officeDocument/2006/relationships/hyperlink" Target="https://cincodias.elpais.com/cincodias/2015/05/08/pyme/1431098283_691735.html" TargetMode="External"/><Relationship Id="rId8" Type="http://schemas.openxmlformats.org/officeDocument/2006/relationships/chart" Target="../charts/chart13.xml"/><Relationship Id="rId3" Type="http://schemas.openxmlformats.org/officeDocument/2006/relationships/image" Target="../media/image38.png"/><Relationship Id="rId12" Type="http://schemas.openxmlformats.org/officeDocument/2006/relationships/hyperlink" Target="#Mapa!A1"/><Relationship Id="rId17" Type="http://schemas.openxmlformats.org/officeDocument/2006/relationships/image" Target="../media/image14.svg"/><Relationship Id="rId25" Type="http://schemas.openxmlformats.org/officeDocument/2006/relationships/image" Target="../media/image19.png"/><Relationship Id="rId33" Type="http://schemas.openxmlformats.org/officeDocument/2006/relationships/image" Target="../media/image25.png"/><Relationship Id="rId38" Type="http://schemas.openxmlformats.org/officeDocument/2006/relationships/image" Target="../media/image32.png"/></Relationships>
</file>

<file path=xl/drawings/_rels/drawing9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1.png"/><Relationship Id="rId18" Type="http://schemas.openxmlformats.org/officeDocument/2006/relationships/hyperlink" Target="#Financiera1!A1"/><Relationship Id="rId26" Type="http://schemas.openxmlformats.org/officeDocument/2006/relationships/image" Target="../media/image20.svg"/><Relationship Id="rId39" Type="http://schemas.openxmlformats.org/officeDocument/2006/relationships/image" Target="../media/image34.png"/><Relationship Id="rId21" Type="http://schemas.openxmlformats.org/officeDocument/2006/relationships/hyperlink" Target="#RRHH1!A1"/><Relationship Id="rId34" Type="http://schemas.openxmlformats.org/officeDocument/2006/relationships/hyperlink" Target="https://cincodias.elpais.com/cincodias/2015/05/08/pyme/1431098283_691735.html" TargetMode="External"/><Relationship Id="rId7" Type="http://schemas.openxmlformats.org/officeDocument/2006/relationships/hyperlink" Target="#Clientes3!A1"/><Relationship Id="rId12" Type="http://schemas.openxmlformats.org/officeDocument/2006/relationships/hyperlink" Target="#Mapa!A1"/><Relationship Id="rId17" Type="http://schemas.openxmlformats.org/officeDocument/2006/relationships/image" Target="../media/image14.svg"/><Relationship Id="rId25" Type="http://schemas.openxmlformats.org/officeDocument/2006/relationships/image" Target="../media/image19.png"/><Relationship Id="rId33" Type="http://schemas.microsoft.com/office/2007/relationships/hdphoto" Target="../media/hdphoto1.wdp"/><Relationship Id="rId38" Type="http://schemas.openxmlformats.org/officeDocument/2006/relationships/image" Target="../media/image41.svg"/><Relationship Id="rId2" Type="http://schemas.openxmlformats.org/officeDocument/2006/relationships/image" Target="../media/image37.png"/><Relationship Id="rId16" Type="http://schemas.openxmlformats.org/officeDocument/2006/relationships/image" Target="../media/image13.png"/><Relationship Id="rId20" Type="http://schemas.openxmlformats.org/officeDocument/2006/relationships/image" Target="../media/image27.svg"/><Relationship Id="rId29" Type="http://schemas.openxmlformats.org/officeDocument/2006/relationships/hyperlink" Target="#Iniciativas!A1"/><Relationship Id="rId1" Type="http://schemas.openxmlformats.org/officeDocument/2006/relationships/image" Target="../media/image36.png"/><Relationship Id="rId6" Type="http://schemas.openxmlformats.org/officeDocument/2006/relationships/image" Target="../media/image26.png"/><Relationship Id="rId11" Type="http://schemas.openxmlformats.org/officeDocument/2006/relationships/image" Target="../media/image10.svg"/><Relationship Id="rId24" Type="http://schemas.openxmlformats.org/officeDocument/2006/relationships/hyperlink" Target="#Internos1!A1"/><Relationship Id="rId32" Type="http://schemas.openxmlformats.org/officeDocument/2006/relationships/image" Target="../media/image25.png"/><Relationship Id="rId37" Type="http://schemas.openxmlformats.org/officeDocument/2006/relationships/image" Target="../media/image32.png"/><Relationship Id="rId40" Type="http://schemas.openxmlformats.org/officeDocument/2006/relationships/image" Target="../media/image42.svg"/><Relationship Id="rId5" Type="http://schemas.openxmlformats.org/officeDocument/2006/relationships/hyperlink" Target="#Clientes1!A1"/><Relationship Id="rId15" Type="http://schemas.openxmlformats.org/officeDocument/2006/relationships/hyperlink" Target="#BSC!A1"/><Relationship Id="rId23" Type="http://schemas.openxmlformats.org/officeDocument/2006/relationships/image" Target="../media/image28.svg"/><Relationship Id="rId28" Type="http://schemas.openxmlformats.org/officeDocument/2006/relationships/image" Target="../media/image22.svg"/><Relationship Id="rId36" Type="http://schemas.openxmlformats.org/officeDocument/2006/relationships/image" Target="../media/image40.svg"/><Relationship Id="rId10" Type="http://schemas.openxmlformats.org/officeDocument/2006/relationships/image" Target="../media/image9.png"/><Relationship Id="rId19" Type="http://schemas.openxmlformats.org/officeDocument/2006/relationships/image" Target="../media/image15.png"/><Relationship Id="rId31" Type="http://schemas.openxmlformats.org/officeDocument/2006/relationships/image" Target="../media/image29.svg"/><Relationship Id="rId4" Type="http://schemas.openxmlformats.org/officeDocument/2006/relationships/image" Target="../media/image39.png"/><Relationship Id="rId9" Type="http://schemas.openxmlformats.org/officeDocument/2006/relationships/hyperlink" Target="#Objetivos!A1"/><Relationship Id="rId14" Type="http://schemas.openxmlformats.org/officeDocument/2006/relationships/image" Target="../media/image12.svg"/><Relationship Id="rId22" Type="http://schemas.openxmlformats.org/officeDocument/2006/relationships/image" Target="../media/image17.png"/><Relationship Id="rId27" Type="http://schemas.openxmlformats.org/officeDocument/2006/relationships/image" Target="../media/image21.png"/><Relationship Id="rId30" Type="http://schemas.openxmlformats.org/officeDocument/2006/relationships/image" Target="../media/image23.png"/><Relationship Id="rId35" Type="http://schemas.openxmlformats.org/officeDocument/2006/relationships/image" Target="../media/image30.png"/><Relationship Id="rId8" Type="http://schemas.openxmlformats.org/officeDocument/2006/relationships/chart" Target="../charts/chart14.xml"/><Relationship Id="rId3" Type="http://schemas.openxmlformats.org/officeDocument/2006/relationships/image" Target="../media/image3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9525</xdr:rowOff>
    </xdr:from>
    <xdr:to>
      <xdr:col>0</xdr:col>
      <xdr:colOff>0</xdr:colOff>
      <xdr:row>4</xdr:row>
      <xdr:rowOff>26670</xdr:rowOff>
    </xdr:to>
    <xdr:pic>
      <xdr:nvPicPr>
        <xdr:cNvPr id="23758" name="Picture 2">
          <a:extLst>
            <a:ext uri="{FF2B5EF4-FFF2-40B4-BE49-F238E27FC236}">
              <a16:creationId xmlns:a16="http://schemas.microsoft.com/office/drawing/2014/main" id="{00000000-0008-0000-0000-0000CE5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9526</xdr:rowOff>
    </xdr:from>
    <xdr:to>
      <xdr:col>0</xdr:col>
      <xdr:colOff>0</xdr:colOff>
      <xdr:row>3</xdr:row>
      <xdr:rowOff>104041</xdr:rowOff>
    </xdr:to>
    <xdr:pic macro="[0]!Map">
      <xdr:nvPicPr>
        <xdr:cNvPr id="14" name="Picture 22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85726" y="200026"/>
          <a:ext cx="0" cy="490755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0</xdr:colOff>
      <xdr:row>8</xdr:row>
      <xdr:rowOff>106680</xdr:rowOff>
    </xdr:to>
    <xdr:pic>
      <xdr:nvPicPr>
        <xdr:cNvPr id="23765" name="Picture 10">
          <a:extLst>
            <a:ext uri="{FF2B5EF4-FFF2-40B4-BE49-F238E27FC236}">
              <a16:creationId xmlns:a16="http://schemas.microsoft.com/office/drawing/2014/main" id="{00000000-0008-0000-0000-0000D55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95725" y="1343025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0</xdr:colOff>
      <xdr:row>8</xdr:row>
      <xdr:rowOff>104775</xdr:rowOff>
    </xdr:to>
    <xdr:pic>
      <xdr:nvPicPr>
        <xdr:cNvPr id="23766" name="Picture 8">
          <a:extLst>
            <a:ext uri="{FF2B5EF4-FFF2-40B4-BE49-F238E27FC236}">
              <a16:creationId xmlns:a16="http://schemas.microsoft.com/office/drawing/2014/main" id="{00000000-0008-0000-0000-0000D65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48900" y="1343025"/>
          <a:ext cx="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0</xdr:colOff>
      <xdr:row>8</xdr:row>
      <xdr:rowOff>125730</xdr:rowOff>
    </xdr:to>
    <xdr:pic>
      <xdr:nvPicPr>
        <xdr:cNvPr id="23767" name="Picture 20">
          <a:extLst>
            <a:ext uri="{FF2B5EF4-FFF2-40B4-BE49-F238E27FC236}">
              <a16:creationId xmlns:a16="http://schemas.microsoft.com/office/drawing/2014/main" id="{00000000-0008-0000-0000-0000D75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48900" y="13430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0</xdr:colOff>
      <xdr:row>8</xdr:row>
      <xdr:rowOff>135255</xdr:rowOff>
    </xdr:to>
    <xdr:pic>
      <xdr:nvPicPr>
        <xdr:cNvPr id="23768" name="Picture 12">
          <a:extLst>
            <a:ext uri="{FF2B5EF4-FFF2-40B4-BE49-F238E27FC236}">
              <a16:creationId xmlns:a16="http://schemas.microsoft.com/office/drawing/2014/main" id="{00000000-0008-0000-0000-0000D85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58425" y="13430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66675</xdr:colOff>
      <xdr:row>0</xdr:row>
      <xdr:rowOff>19050</xdr:rowOff>
    </xdr:from>
    <xdr:to>
      <xdr:col>15</xdr:col>
      <xdr:colOff>66675</xdr:colOff>
      <xdr:row>6</xdr:row>
      <xdr:rowOff>135255</xdr:rowOff>
    </xdr:to>
    <xdr:pic>
      <xdr:nvPicPr>
        <xdr:cNvPr id="23769" name="18 Imagen" descr="logo bsc-i cuadrado.jpg">
          <a:extLst>
            <a:ext uri="{FF2B5EF4-FFF2-40B4-BE49-F238E27FC236}">
              <a16:creationId xmlns:a16="http://schemas.microsoft.com/office/drawing/2014/main" id="{00000000-0008-0000-0000-0000D95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82550" y="19050"/>
          <a:ext cx="0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0</xdr:row>
      <xdr:rowOff>180975</xdr:rowOff>
    </xdr:from>
    <xdr:to>
      <xdr:col>2</xdr:col>
      <xdr:colOff>0</xdr:colOff>
      <xdr:row>3</xdr:row>
      <xdr:rowOff>77370</xdr:rowOff>
    </xdr:to>
    <xdr:pic macro="[0]!Map">
      <xdr:nvPicPr>
        <xdr:cNvPr id="21" name="Picture 22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781050" y="180975"/>
          <a:ext cx="495299" cy="49075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28575</xdr:colOff>
      <xdr:row>0</xdr:row>
      <xdr:rowOff>180975</xdr:rowOff>
    </xdr:from>
    <xdr:to>
      <xdr:col>0</xdr:col>
      <xdr:colOff>28575</xdr:colOff>
      <xdr:row>3</xdr:row>
      <xdr:rowOff>34290</xdr:rowOff>
    </xdr:to>
    <xdr:pic>
      <xdr:nvPicPr>
        <xdr:cNvPr id="23772" name="21 Imagen" descr="db-upload.png">
          <a:extLst>
            <a:ext uri="{FF2B5EF4-FFF2-40B4-BE49-F238E27FC236}">
              <a16:creationId xmlns:a16="http://schemas.microsoft.com/office/drawing/2014/main" id="{00000000-0008-0000-0000-0000DC5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180975"/>
          <a:ext cx="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57150</xdr:colOff>
      <xdr:row>0</xdr:row>
      <xdr:rowOff>9525</xdr:rowOff>
    </xdr:from>
    <xdr:to>
      <xdr:col>15</xdr:col>
      <xdr:colOff>57150</xdr:colOff>
      <xdr:row>6</xdr:row>
      <xdr:rowOff>125730</xdr:rowOff>
    </xdr:to>
    <xdr:pic>
      <xdr:nvPicPr>
        <xdr:cNvPr id="23773" name="22 Imagen" descr="logo bsc-i cuadrado.jpg">
          <a:extLst>
            <a:ext uri="{FF2B5EF4-FFF2-40B4-BE49-F238E27FC236}">
              <a16:creationId xmlns:a16="http://schemas.microsoft.com/office/drawing/2014/main" id="{00000000-0008-0000-0000-0000DD5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73025" y="9525"/>
          <a:ext cx="0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0</xdr:rowOff>
        </xdr:from>
        <xdr:to>
          <xdr:col>1</xdr:col>
          <xdr:colOff>0</xdr:colOff>
          <xdr:row>8</xdr:row>
          <xdr:rowOff>7620</xdr:rowOff>
        </xdr:to>
        <xdr:sp macro="" textlink="">
          <xdr:nvSpPr>
            <xdr:cNvPr id="23553" name="Drop Down 1" hidden="1">
              <a:extLst>
                <a:ext uri="{63B3BB69-23CF-44E3-9099-C40C66FF867C}">
                  <a14:compatExt spid="_x0000_s23553"/>
                </a:ext>
                <a:ext uri="{FF2B5EF4-FFF2-40B4-BE49-F238E27FC236}">
                  <a16:creationId xmlns:a16="http://schemas.microsoft.com/office/drawing/2014/main" id="{00000000-0008-0000-0000-000001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absolute">
    <xdr:from>
      <xdr:col>0</xdr:col>
      <xdr:colOff>0</xdr:colOff>
      <xdr:row>0</xdr:row>
      <xdr:rowOff>60960</xdr:rowOff>
    </xdr:from>
    <xdr:to>
      <xdr:col>5</xdr:col>
      <xdr:colOff>670560</xdr:colOff>
      <xdr:row>4</xdr:row>
      <xdr:rowOff>15240</xdr:rowOff>
    </xdr:to>
    <xdr:grpSp>
      <xdr:nvGrpSpPr>
        <xdr:cNvPr id="26" name="Grupo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GrpSpPr/>
      </xdr:nvGrpSpPr>
      <xdr:grpSpPr>
        <a:xfrm>
          <a:off x="0" y="60960"/>
          <a:ext cx="5433060" cy="716280"/>
          <a:chOff x="0" y="60960"/>
          <a:chExt cx="5433060" cy="716280"/>
        </a:xfrm>
      </xdr:grpSpPr>
      <xdr:grpSp>
        <xdr:nvGrpSpPr>
          <xdr:cNvPr id="4" name="Grup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GrpSpPr/>
        </xdr:nvGrpSpPr>
        <xdr:grpSpPr>
          <a:xfrm>
            <a:off x="0" y="83820"/>
            <a:ext cx="5433060" cy="647700"/>
            <a:chOff x="365760" y="289560"/>
            <a:chExt cx="5433060" cy="640080"/>
          </a:xfrm>
        </xdr:grpSpPr>
        <xdr:sp macro="" textlink="">
          <xdr:nvSpPr>
            <xdr:cNvPr id="2" name="Rectángulo: esquinas redondeadas 1">
              <a:extLst>
                <a:ext uri="{FF2B5EF4-FFF2-40B4-BE49-F238E27FC236}">
                  <a16:creationId xmlns:a16="http://schemas.microsoft.com/office/drawing/2014/main" id="{00000000-0008-0000-0000-000002000000}"/>
                </a:ext>
              </a:extLst>
            </xdr:cNvPr>
            <xdr:cNvSpPr/>
          </xdr:nvSpPr>
          <xdr:spPr>
            <a:xfrm>
              <a:off x="685800" y="289560"/>
              <a:ext cx="5113020" cy="640080"/>
            </a:xfrm>
            <a:prstGeom prst="roundRect">
              <a:avLst>
                <a:gd name="adj" fmla="val 50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PE" sz="1100"/>
            </a:p>
          </xdr:txBody>
        </xdr:sp>
        <xdr:sp macro="" textlink="">
          <xdr:nvSpPr>
            <xdr:cNvPr id="3" name="Rectángulo 2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SpPr/>
          </xdr:nvSpPr>
          <xdr:spPr>
            <a:xfrm>
              <a:off x="365760" y="289560"/>
              <a:ext cx="670560" cy="640080"/>
            </a:xfrm>
            <a:prstGeom prst="rect">
              <a:avLst/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PE" sz="1100"/>
            </a:p>
          </xdr:txBody>
        </xdr:sp>
      </xdr:grpSp>
      <xdr:pic>
        <xdr:nvPicPr>
          <xdr:cNvPr id="6" name="Gráfico 5" descr="Base de datos con relleno sólido">
            <a:hlinkClick xmlns:r="http://schemas.openxmlformats.org/officeDocument/2006/relationships" r:id="rId9" tooltip="OBJETIVOS"/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0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1"/>
              </a:ext>
            </a:extLst>
          </a:blip>
          <a:stretch>
            <a:fillRect/>
          </a:stretch>
        </xdr:blipFill>
        <xdr:spPr>
          <a:xfrm>
            <a:off x="68580" y="144780"/>
            <a:ext cx="548640" cy="548640"/>
          </a:xfrm>
          <a:prstGeom prst="rect">
            <a:avLst/>
          </a:prstGeom>
        </xdr:spPr>
      </xdr:pic>
      <xdr:pic>
        <xdr:nvPicPr>
          <xdr:cNvPr id="8" name="Gráfico 7" descr="Flujo de trabajo con relleno sólido">
            <a:hlinkClick xmlns:r="http://schemas.openxmlformats.org/officeDocument/2006/relationships" r:id="rId12" tooltip="MAPA ESTRATÉGICO"/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3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4"/>
              </a:ext>
            </a:extLst>
          </a:blip>
          <a:stretch>
            <a:fillRect/>
          </a:stretch>
        </xdr:blipFill>
        <xdr:spPr>
          <a:xfrm>
            <a:off x="645523" y="137160"/>
            <a:ext cx="563880" cy="563880"/>
          </a:xfrm>
          <a:prstGeom prst="rect">
            <a:avLst/>
          </a:prstGeom>
        </xdr:spPr>
      </xdr:pic>
      <xdr:grpSp>
        <xdr:nvGrpSpPr>
          <xdr:cNvPr id="13" name="Grupo 12">
            <a:hlinkClick xmlns:r="http://schemas.openxmlformats.org/officeDocument/2006/relationships" r:id="rId15" tooltip="BALANCED SCORE CARD"/>
            <a:extLst>
              <a:ext uri="{FF2B5EF4-FFF2-40B4-BE49-F238E27FC236}">
                <a16:creationId xmlns:a16="http://schemas.microsoft.com/office/drawing/2014/main" id="{00000000-0008-0000-0000-00000D000000}"/>
              </a:ext>
            </a:extLst>
          </xdr:cNvPr>
          <xdr:cNvGrpSpPr/>
        </xdr:nvGrpSpPr>
        <xdr:grpSpPr>
          <a:xfrm>
            <a:off x="1237706" y="83820"/>
            <a:ext cx="670560" cy="670560"/>
            <a:chOff x="1325880" y="76200"/>
            <a:chExt cx="670560" cy="670560"/>
          </a:xfrm>
        </xdr:grpSpPr>
        <xdr:pic>
          <xdr:nvPicPr>
            <xdr:cNvPr id="10" name="Gráfico 9" descr="Portátil con relleno sólido">
              <a:extLst>
                <a:ext uri="{FF2B5EF4-FFF2-40B4-BE49-F238E27FC236}">
                  <a16:creationId xmlns:a16="http://schemas.microsoft.com/office/drawing/2014/main" id="{00000000-0008-0000-0000-00000A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6">
              <a:extLst>
                <a:ext uri="{28A0092B-C50C-407E-A947-70E740481C1C}">
                  <a14:useLocalDpi xmlns:a14="http://schemas.microsoft.com/office/drawing/2010/main" val="0"/>
                </a:ext>
                <a:ext uri="{96DAC541-7B7A-43D3-8B79-37D633B846F1}">
                  <asvg:svgBlip xmlns:asvg="http://schemas.microsoft.com/office/drawing/2016/SVG/main" r:embed="rId17"/>
                </a:ext>
              </a:extLst>
            </a:blip>
            <a:stretch>
              <a:fillRect/>
            </a:stretch>
          </xdr:blipFill>
          <xdr:spPr>
            <a:xfrm>
              <a:off x="1325880" y="76200"/>
              <a:ext cx="670560" cy="670560"/>
            </a:xfrm>
            <a:prstGeom prst="rect">
              <a:avLst/>
            </a:prstGeom>
          </xdr:spPr>
        </xdr:pic>
        <xdr:cxnSp macro="">
          <xdr:nvCxnSpPr>
            <xdr:cNvPr id="12" name="Conector recto de flecha 11">
              <a:extLst>
                <a:ext uri="{FF2B5EF4-FFF2-40B4-BE49-F238E27FC236}">
                  <a16:creationId xmlns:a16="http://schemas.microsoft.com/office/drawing/2014/main" id="{00000000-0008-0000-0000-00000C000000}"/>
                </a:ext>
              </a:extLst>
            </xdr:cNvPr>
            <xdr:cNvCxnSpPr/>
          </xdr:nvCxnSpPr>
          <xdr:spPr>
            <a:xfrm flipH="1" flipV="1">
              <a:off x="1508760" y="304800"/>
              <a:ext cx="304800" cy="137160"/>
            </a:xfrm>
            <a:prstGeom prst="straightConnector1">
              <a:avLst/>
            </a:prstGeom>
            <a:ln w="19050" cap="flat" cmpd="sng" algn="ctr">
              <a:solidFill>
                <a:schemeClr val="accent6"/>
              </a:solidFill>
              <a:prstDash val="solid"/>
              <a:round/>
              <a:headEnd type="none" w="med" len="med"/>
              <a:tailEnd type="arrow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</xdr:cxnSp>
      </xdr:grpSp>
      <xdr:pic>
        <xdr:nvPicPr>
          <xdr:cNvPr id="16" name="Gráfico 15" descr="Calculadora con relleno sólido">
            <a:hlinkClick xmlns:r="http://schemas.openxmlformats.org/officeDocument/2006/relationships" r:id="rId18" tooltip="PERSPECTIVA FINANCIERA"/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9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0"/>
              </a:ext>
            </a:extLst>
          </a:blip>
          <a:stretch>
            <a:fillRect/>
          </a:stretch>
        </xdr:blipFill>
        <xdr:spPr>
          <a:xfrm>
            <a:off x="1936569" y="144780"/>
            <a:ext cx="548640" cy="548640"/>
          </a:xfrm>
          <a:prstGeom prst="rect">
            <a:avLst/>
          </a:prstGeom>
        </xdr:spPr>
      </xdr:pic>
      <xdr:pic>
        <xdr:nvPicPr>
          <xdr:cNvPr id="18" name="Gráfico 17" descr="Usuarios con relleno sólido">
            <a:hlinkClick xmlns:r="http://schemas.openxmlformats.org/officeDocument/2006/relationships" r:id="rId21" tooltip="PERSPECTIVA RRHH"/>
            <a:extLst>
              <a:ext uri="{FF2B5EF4-FFF2-40B4-BE49-F238E27FC236}">
                <a16:creationId xmlns:a16="http://schemas.microsoft.com/office/drawing/2014/main" id="{00000000-0008-0000-0000-000012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2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3"/>
              </a:ext>
            </a:extLst>
          </a:blip>
          <a:stretch>
            <a:fillRect/>
          </a:stretch>
        </xdr:blipFill>
        <xdr:spPr>
          <a:xfrm>
            <a:off x="3751218" y="60960"/>
            <a:ext cx="716280" cy="716280"/>
          </a:xfrm>
          <a:prstGeom prst="rect">
            <a:avLst/>
          </a:prstGeom>
        </xdr:spPr>
      </xdr:pic>
      <xdr:pic>
        <xdr:nvPicPr>
          <xdr:cNvPr id="20" name="Gráfico 19" descr="Cronómetro con relleno sólido">
            <a:hlinkClick xmlns:r="http://schemas.openxmlformats.org/officeDocument/2006/relationships" r:id="rId24" tooltip="PROCESOS INTERNOS"/>
            <a:extLst>
              <a:ext uri="{FF2B5EF4-FFF2-40B4-BE49-F238E27FC236}">
                <a16:creationId xmlns:a16="http://schemas.microsoft.com/office/drawing/2014/main" id="{00000000-0008-0000-0000-00001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5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6"/>
              </a:ext>
            </a:extLst>
          </a:blip>
          <a:stretch>
            <a:fillRect/>
          </a:stretch>
        </xdr:blipFill>
        <xdr:spPr>
          <a:xfrm>
            <a:off x="3120935" y="118110"/>
            <a:ext cx="601980" cy="601980"/>
          </a:xfrm>
          <a:prstGeom prst="rect">
            <a:avLst/>
          </a:prstGeom>
        </xdr:spPr>
      </xdr:pic>
      <xdr:pic>
        <xdr:nvPicPr>
          <xdr:cNvPr id="23" name="Gráfico 22" descr="Trabajador de oficina con relleno sólido">
            <a:hlinkClick xmlns:r="http://schemas.openxmlformats.org/officeDocument/2006/relationships" r:id="rId27" tooltip="PERSPECTIVA CLIENTES"/>
            <a:extLst>
              <a:ext uri="{FF2B5EF4-FFF2-40B4-BE49-F238E27FC236}">
                <a16:creationId xmlns:a16="http://schemas.microsoft.com/office/drawing/2014/main" id="{00000000-0008-0000-0000-000017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8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9"/>
              </a:ext>
            </a:extLst>
          </a:blip>
          <a:stretch>
            <a:fillRect/>
          </a:stretch>
        </xdr:blipFill>
        <xdr:spPr>
          <a:xfrm>
            <a:off x="2513512" y="129540"/>
            <a:ext cx="579120" cy="579120"/>
          </a:xfrm>
          <a:prstGeom prst="rect">
            <a:avLst/>
          </a:prstGeom>
        </xdr:spPr>
      </xdr:pic>
      <xdr:pic>
        <xdr:nvPicPr>
          <xdr:cNvPr id="25" name="Gráfico 24" descr="Piezas de ajedrez con relleno sólido">
            <a:hlinkClick xmlns:r="http://schemas.openxmlformats.org/officeDocument/2006/relationships" r:id="rId30" tooltip="INICIATIVAS ESTRATÉGICAS"/>
            <a:extLst>
              <a:ext uri="{FF2B5EF4-FFF2-40B4-BE49-F238E27FC236}">
                <a16:creationId xmlns:a16="http://schemas.microsoft.com/office/drawing/2014/main" id="{00000000-0008-0000-0000-00001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1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2"/>
              </a:ext>
            </a:extLst>
          </a:blip>
          <a:stretch>
            <a:fillRect/>
          </a:stretch>
        </xdr:blipFill>
        <xdr:spPr>
          <a:xfrm>
            <a:off x="4495800" y="99060"/>
            <a:ext cx="640080" cy="640080"/>
          </a:xfrm>
          <a:prstGeom prst="rect">
            <a:avLst/>
          </a:prstGeom>
        </xdr:spPr>
      </xdr:pic>
    </xdr:grpSp>
    <xdr:clientData/>
  </xdr:twoCellAnchor>
  <xdr:twoCellAnchor editAs="absolute">
    <xdr:from>
      <xdr:col>4</xdr:col>
      <xdr:colOff>350520</xdr:colOff>
      <xdr:row>4</xdr:row>
      <xdr:rowOff>110490</xdr:rowOff>
    </xdr:from>
    <xdr:to>
      <xdr:col>5</xdr:col>
      <xdr:colOff>594360</xdr:colOff>
      <xdr:row>6</xdr:row>
      <xdr:rowOff>34290</xdr:rowOff>
    </xdr:to>
    <xdr:sp macro="" textlink="">
      <xdr:nvSpPr>
        <xdr:cNvPr id="27" name="Flecha: pentágono 26">
          <a:hlinkClick xmlns:r="http://schemas.openxmlformats.org/officeDocument/2006/relationships" r:id="rId33" tooltip="REALES"/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4434840" y="872490"/>
          <a:ext cx="922020" cy="304800"/>
        </a:xfrm>
        <a:prstGeom prst="homePlate">
          <a:avLst/>
        </a:prstGeom>
        <a:solidFill>
          <a:schemeClr val="bg2"/>
        </a:solidFill>
        <a:ln>
          <a:solidFill>
            <a:schemeClr val="accent1">
              <a:lumMod val="5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E" sz="1200" b="1">
              <a:solidFill>
                <a:schemeClr val="accent1">
                  <a:lumMod val="50000"/>
                </a:schemeClr>
              </a:solidFill>
            </a:rPr>
            <a:t>Reales</a:t>
          </a:r>
        </a:p>
      </xdr:txBody>
    </xdr:sp>
    <xdr:clientData/>
  </xdr:twoCellAnchor>
  <xdr:twoCellAnchor editAs="absolute">
    <xdr:from>
      <xdr:col>3</xdr:col>
      <xdr:colOff>1440180</xdr:colOff>
      <xdr:row>4</xdr:row>
      <xdr:rowOff>110490</xdr:rowOff>
    </xdr:from>
    <xdr:to>
      <xdr:col>4</xdr:col>
      <xdr:colOff>335280</xdr:colOff>
      <xdr:row>6</xdr:row>
      <xdr:rowOff>34290</xdr:rowOff>
    </xdr:to>
    <xdr:sp macro="" textlink="">
      <xdr:nvSpPr>
        <xdr:cNvPr id="28" name="Flecha: pentágono 27">
          <a:hlinkClick xmlns:r="http://schemas.openxmlformats.org/officeDocument/2006/relationships" r:id="rId9" tooltip="OBJETIVOS"/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>
        <a:xfrm flipH="1">
          <a:off x="3497580" y="872490"/>
          <a:ext cx="922020" cy="304800"/>
        </a:xfrm>
        <a:prstGeom prst="homePlate">
          <a:avLst/>
        </a:prstGeom>
        <a:solidFill>
          <a:schemeClr val="accent4">
            <a:lumMod val="75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/>
          <a:r>
            <a:rPr lang="es-PE" sz="1200" b="1">
              <a:solidFill>
                <a:schemeClr val="bg1"/>
              </a:solidFill>
              <a:latin typeface="+mn-lt"/>
              <a:ea typeface="+mn-ea"/>
              <a:cs typeface="+mn-cs"/>
            </a:rPr>
            <a:t>Objetivos</a:t>
          </a:r>
        </a:p>
      </xdr:txBody>
    </xdr:sp>
    <xdr:clientData/>
  </xdr:twoCellAnchor>
  <xdr:twoCellAnchor editAs="oneCell">
    <xdr:from>
      <xdr:col>13</xdr:col>
      <xdr:colOff>68580</xdr:colOff>
      <xdr:row>0</xdr:row>
      <xdr:rowOff>0</xdr:rowOff>
    </xdr:from>
    <xdr:to>
      <xdr:col>15</xdr:col>
      <xdr:colOff>640080</xdr:colOff>
      <xdr:row>7</xdr:row>
      <xdr:rowOff>16583</xdr:rowOff>
    </xdr:to>
    <xdr:pic>
      <xdr:nvPicPr>
        <xdr:cNvPr id="30" name="Imagen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 cstate="print">
          <a:extLst>
            <a:ext uri="{BEBA8EAE-BF5A-486C-A8C5-ECC9F3942E4B}">
              <a14:imgProps xmlns:a14="http://schemas.microsoft.com/office/drawing/2010/main">
                <a14:imgLayer r:embed="rId35">
                  <a14:imgEffect>
                    <a14:backgroundRemoval t="9677" b="89677" l="6928" r="89910">
                      <a14:foregroundMark x1="7831" y1="76774" x2="7831" y2="76774"/>
                      <a14:foregroundMark x1="16717" y1="64086" x2="16717" y2="64086"/>
                      <a14:foregroundMark x1="6928" y1="61290" x2="6928" y2="61290"/>
                      <a14:foregroundMark x1="32078" y1="61290" x2="32078" y2="61290"/>
                      <a14:foregroundMark x1="48343" y1="75914" x2="48343" y2="75914"/>
                      <a14:foregroundMark x1="67018" y1="62581" x2="67018" y2="62581"/>
                      <a14:foregroundMark x1="72440" y1="65376" x2="72440" y2="65376"/>
                      <a14:foregroundMark x1="88705" y1="70968" x2="88705" y2="70968"/>
                      <a14:foregroundMark x1="89608" y1="38710" x2="89608" y2="38710"/>
                      <a14:foregroundMark x1="75904" y1="25376" x2="75904" y2="25376"/>
                      <a14:foregroundMark x1="65060" y1="25376" x2="65060" y2="25376"/>
                      <a14:foregroundMark x1="72440" y1="41505" x2="72440" y2="41505"/>
                      <a14:foregroundMark x1="62048" y1="49247" x2="62048" y2="49247"/>
                      <a14:foregroundMark x1="56627" y1="44301" x2="56627" y2="44301"/>
                      <a14:foregroundMark x1="61145" y1="31613" x2="61145" y2="31613"/>
                      <a14:foregroundMark x1="52711" y1="34409" x2="52711" y2="34409"/>
                      <a14:foregroundMark x1="45783" y1="40000" x2="45783" y2="40000"/>
                      <a14:foregroundMark x1="42319" y1="40000" x2="42319" y2="40000"/>
                      <a14:foregroundMark x1="36898" y1="47097" x2="36898" y2="47097"/>
                      <a14:foregroundMark x1="42319" y1="49247" x2="42319" y2="49247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36"/>
            </a:ext>
          </a:extLst>
        </a:blip>
        <a:stretch>
          <a:fillRect/>
        </a:stretch>
      </xdr:blipFill>
      <xdr:spPr>
        <a:xfrm>
          <a:off x="10256520" y="0"/>
          <a:ext cx="1927860" cy="1350083"/>
        </a:xfrm>
        <a:prstGeom prst="rect">
          <a:avLst/>
        </a:prstGeom>
        <a:effectLst>
          <a:glow rad="38100">
            <a:schemeClr val="bg1"/>
          </a:glow>
        </a:effectLst>
      </xdr:spPr>
    </xdr:pic>
    <xdr:clientData/>
  </xdr:twoCellAnchor>
  <xdr:twoCellAnchor>
    <xdr:from>
      <xdr:col>1</xdr:col>
      <xdr:colOff>137160</xdr:colOff>
      <xdr:row>0</xdr:row>
      <xdr:rowOff>68580</xdr:rowOff>
    </xdr:from>
    <xdr:to>
      <xdr:col>1</xdr:col>
      <xdr:colOff>327660</xdr:colOff>
      <xdr:row>1</xdr:row>
      <xdr:rowOff>68580</xdr:rowOff>
    </xdr:to>
    <xdr:sp macro="" textlink="">
      <xdr:nvSpPr>
        <xdr:cNvPr id="31" name="Flecha: pentágono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/>
      </xdr:nvSpPr>
      <xdr:spPr>
        <a:xfrm rot="5400000">
          <a:off x="251460" y="68580"/>
          <a:ext cx="190500" cy="190500"/>
        </a:xfrm>
        <a:prstGeom prst="homePlate">
          <a:avLst/>
        </a:prstGeom>
        <a:solidFill>
          <a:schemeClr val="accent1"/>
        </a:solidFill>
        <a:ln>
          <a:solidFill>
            <a:schemeClr val="bg1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90</xdr:col>
      <xdr:colOff>0</xdr:colOff>
      <xdr:row>0</xdr:row>
      <xdr:rowOff>171450</xdr:rowOff>
    </xdr:from>
    <xdr:to>
      <xdr:col>90</xdr:col>
      <xdr:colOff>0</xdr:colOff>
      <xdr:row>3</xdr:row>
      <xdr:rowOff>158115</xdr:rowOff>
    </xdr:to>
    <xdr:pic>
      <xdr:nvPicPr>
        <xdr:cNvPr id="13465" name="Picture 8">
          <a:extLst>
            <a:ext uri="{FF2B5EF4-FFF2-40B4-BE49-F238E27FC236}">
              <a16:creationId xmlns:a16="http://schemas.microsoft.com/office/drawing/2014/main" id="{00000000-0008-0000-0B00-0000993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171450"/>
          <a:ext cx="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90</xdr:col>
      <xdr:colOff>0</xdr:colOff>
      <xdr:row>0</xdr:row>
      <xdr:rowOff>57150</xdr:rowOff>
    </xdr:from>
    <xdr:to>
      <xdr:col>90</xdr:col>
      <xdr:colOff>0</xdr:colOff>
      <xdr:row>2</xdr:row>
      <xdr:rowOff>167640</xdr:rowOff>
    </xdr:to>
    <xdr:pic>
      <xdr:nvPicPr>
        <xdr:cNvPr id="13466" name="Picture 10">
          <a:extLst>
            <a:ext uri="{FF2B5EF4-FFF2-40B4-BE49-F238E27FC236}">
              <a16:creationId xmlns:a16="http://schemas.microsoft.com/office/drawing/2014/main" id="{00000000-0008-0000-0B00-00009A3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57150"/>
          <a:ext cx="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90</xdr:col>
      <xdr:colOff>0</xdr:colOff>
      <xdr:row>0</xdr:row>
      <xdr:rowOff>19050</xdr:rowOff>
    </xdr:from>
    <xdr:to>
      <xdr:col>90</xdr:col>
      <xdr:colOff>0</xdr:colOff>
      <xdr:row>3</xdr:row>
      <xdr:rowOff>129540</xdr:rowOff>
    </xdr:to>
    <xdr:pic>
      <xdr:nvPicPr>
        <xdr:cNvPr id="13467" name="Picture 12">
          <a:extLst>
            <a:ext uri="{FF2B5EF4-FFF2-40B4-BE49-F238E27FC236}">
              <a16:creationId xmlns:a16="http://schemas.microsoft.com/office/drawing/2014/main" id="{00000000-0008-0000-0B00-00009B3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19050"/>
          <a:ext cx="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90</xdr:col>
      <xdr:colOff>0</xdr:colOff>
      <xdr:row>0</xdr:row>
      <xdr:rowOff>0</xdr:rowOff>
    </xdr:from>
    <xdr:to>
      <xdr:col>90</xdr:col>
      <xdr:colOff>0</xdr:colOff>
      <xdr:row>3</xdr:row>
      <xdr:rowOff>81915</xdr:rowOff>
    </xdr:to>
    <xdr:pic>
      <xdr:nvPicPr>
        <xdr:cNvPr id="13468" name="Picture 20">
          <a:extLst>
            <a:ext uri="{FF2B5EF4-FFF2-40B4-BE49-F238E27FC236}">
              <a16:creationId xmlns:a16="http://schemas.microsoft.com/office/drawing/2014/main" id="{00000000-0008-0000-0B00-00009C3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0"/>
          <a:ext cx="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9525</xdr:rowOff>
    </xdr:from>
    <xdr:to>
      <xdr:col>19</xdr:col>
      <xdr:colOff>104775</xdr:colOff>
      <xdr:row>9</xdr:row>
      <xdr:rowOff>180975</xdr:rowOff>
    </xdr:to>
    <xdr:pic>
      <xdr:nvPicPr>
        <xdr:cNvPr id="13470" name="Imagem 19" descr="quadro.png">
          <a:hlinkClick xmlns:r="http://schemas.openxmlformats.org/officeDocument/2006/relationships" r:id="rId5" tooltip="PERSPECTIVA CLIENTES"/>
          <a:extLst>
            <a:ext uri="{FF2B5EF4-FFF2-40B4-BE49-F238E27FC236}">
              <a16:creationId xmlns:a16="http://schemas.microsoft.com/office/drawing/2014/main" id="{00000000-0008-0000-0B00-00009E3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3550"/>
          <a:ext cx="2276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19</xdr:col>
      <xdr:colOff>104775</xdr:colOff>
      <xdr:row>10</xdr:row>
      <xdr:rowOff>171450</xdr:rowOff>
    </xdr:to>
    <xdr:pic>
      <xdr:nvPicPr>
        <xdr:cNvPr id="13471" name="Imagem 20" descr="quadro.png">
          <a:hlinkClick xmlns:r="http://schemas.openxmlformats.org/officeDocument/2006/relationships" r:id="rId7" tooltip="PERSPECTIVA CLIENTES"/>
          <a:extLst>
            <a:ext uri="{FF2B5EF4-FFF2-40B4-BE49-F238E27FC236}">
              <a16:creationId xmlns:a16="http://schemas.microsoft.com/office/drawing/2014/main" id="{00000000-0008-0000-0B00-00009F3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14525"/>
          <a:ext cx="2276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9</xdr:row>
      <xdr:rowOff>0</xdr:rowOff>
    </xdr:from>
    <xdr:to>
      <xdr:col>59</xdr:col>
      <xdr:colOff>0</xdr:colOff>
      <xdr:row>19</xdr:row>
      <xdr:rowOff>152400</xdr:rowOff>
    </xdr:to>
    <xdr:graphicFrame macro="">
      <xdr:nvGraphicFramePr>
        <xdr:cNvPr id="13473" name="Gráfico 23">
          <a:extLst>
            <a:ext uri="{FF2B5EF4-FFF2-40B4-BE49-F238E27FC236}">
              <a16:creationId xmlns:a16="http://schemas.microsoft.com/office/drawing/2014/main" id="{00000000-0008-0000-0B00-0000A13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99060</xdr:colOff>
      <xdr:row>4</xdr:row>
      <xdr:rowOff>160020</xdr:rowOff>
    </xdr:from>
    <xdr:to>
      <xdr:col>3</xdr:col>
      <xdr:colOff>8160</xdr:colOff>
      <xdr:row>6</xdr:row>
      <xdr:rowOff>31020</xdr:rowOff>
    </xdr:to>
    <xdr:sp macro="" textlink="">
      <xdr:nvSpPr>
        <xdr:cNvPr id="2" name="Elips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>
          <a:off x="99060" y="922020"/>
          <a:ext cx="252000" cy="252000"/>
        </a:xfrm>
        <a:prstGeom prst="ellipse">
          <a:avLst/>
        </a:prstGeom>
        <a:noFill/>
        <a:ln w="38100"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 editAs="absolute">
    <xdr:from>
      <xdr:col>0</xdr:col>
      <xdr:colOff>0</xdr:colOff>
      <xdr:row>0</xdr:row>
      <xdr:rowOff>60960</xdr:rowOff>
    </xdr:from>
    <xdr:to>
      <xdr:col>47</xdr:col>
      <xdr:colOff>60960</xdr:colOff>
      <xdr:row>4</xdr:row>
      <xdr:rowOff>15240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pSpPr/>
      </xdr:nvGrpSpPr>
      <xdr:grpSpPr>
        <a:xfrm>
          <a:off x="0" y="60960"/>
          <a:ext cx="5433060" cy="716280"/>
          <a:chOff x="0" y="60960"/>
          <a:chExt cx="5433060" cy="716280"/>
        </a:xfrm>
      </xdr:grpSpPr>
      <xdr:grpSp>
        <xdr:nvGrpSpPr>
          <xdr:cNvPr id="4" name="Grupo 3">
            <a:extLst>
              <a:ext uri="{FF2B5EF4-FFF2-40B4-BE49-F238E27FC236}">
                <a16:creationId xmlns:a16="http://schemas.microsoft.com/office/drawing/2014/main" id="{00000000-0008-0000-0B00-000004000000}"/>
              </a:ext>
            </a:extLst>
          </xdr:cNvPr>
          <xdr:cNvGrpSpPr/>
        </xdr:nvGrpSpPr>
        <xdr:grpSpPr>
          <a:xfrm>
            <a:off x="0" y="83820"/>
            <a:ext cx="5433060" cy="647700"/>
            <a:chOff x="365760" y="289560"/>
            <a:chExt cx="5433060" cy="640080"/>
          </a:xfrm>
        </xdr:grpSpPr>
        <xdr:sp macro="" textlink="">
          <xdr:nvSpPr>
            <xdr:cNvPr id="16" name="Rectángulo: esquinas redondeadas 15">
              <a:extLst>
                <a:ext uri="{FF2B5EF4-FFF2-40B4-BE49-F238E27FC236}">
                  <a16:creationId xmlns:a16="http://schemas.microsoft.com/office/drawing/2014/main" id="{00000000-0008-0000-0B00-000010000000}"/>
                </a:ext>
              </a:extLst>
            </xdr:cNvPr>
            <xdr:cNvSpPr/>
          </xdr:nvSpPr>
          <xdr:spPr>
            <a:xfrm>
              <a:off x="685800" y="289560"/>
              <a:ext cx="5113020" cy="640080"/>
            </a:xfrm>
            <a:prstGeom prst="roundRect">
              <a:avLst>
                <a:gd name="adj" fmla="val 50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PE" sz="1100"/>
            </a:p>
          </xdr:txBody>
        </xdr:sp>
        <xdr:sp macro="" textlink="">
          <xdr:nvSpPr>
            <xdr:cNvPr id="17" name="Rectángulo 16">
              <a:extLst>
                <a:ext uri="{FF2B5EF4-FFF2-40B4-BE49-F238E27FC236}">
                  <a16:creationId xmlns:a16="http://schemas.microsoft.com/office/drawing/2014/main" id="{00000000-0008-0000-0B00-000011000000}"/>
                </a:ext>
              </a:extLst>
            </xdr:cNvPr>
            <xdr:cNvSpPr/>
          </xdr:nvSpPr>
          <xdr:spPr>
            <a:xfrm>
              <a:off x="365760" y="289560"/>
              <a:ext cx="670560" cy="640080"/>
            </a:xfrm>
            <a:prstGeom prst="rect">
              <a:avLst/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PE" sz="1100"/>
            </a:p>
          </xdr:txBody>
        </xdr:sp>
      </xdr:grpSp>
      <xdr:pic>
        <xdr:nvPicPr>
          <xdr:cNvPr id="5" name="Gráfico 4" descr="Base de datos con relleno sólido">
            <a:hlinkClick xmlns:r="http://schemas.openxmlformats.org/officeDocument/2006/relationships" r:id="rId9" tooltip="OBJETIVOS"/>
            <a:extLst>
              <a:ext uri="{FF2B5EF4-FFF2-40B4-BE49-F238E27FC236}">
                <a16:creationId xmlns:a16="http://schemas.microsoft.com/office/drawing/2014/main" id="{00000000-0008-0000-0B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0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1"/>
              </a:ext>
            </a:extLst>
          </a:blip>
          <a:stretch>
            <a:fillRect/>
          </a:stretch>
        </xdr:blipFill>
        <xdr:spPr>
          <a:xfrm>
            <a:off x="68580" y="144780"/>
            <a:ext cx="548640" cy="548640"/>
          </a:xfrm>
          <a:prstGeom prst="rect">
            <a:avLst/>
          </a:prstGeom>
        </xdr:spPr>
      </xdr:pic>
      <xdr:pic>
        <xdr:nvPicPr>
          <xdr:cNvPr id="6" name="Gráfico 5" descr="Flujo de trabajo con relleno sólido">
            <a:hlinkClick xmlns:r="http://schemas.openxmlformats.org/officeDocument/2006/relationships" r:id="rId12" tooltip="MAPA ESTRATÉGICO"/>
            <a:extLst>
              <a:ext uri="{FF2B5EF4-FFF2-40B4-BE49-F238E27FC236}">
                <a16:creationId xmlns:a16="http://schemas.microsoft.com/office/drawing/2014/main" id="{00000000-0008-0000-0B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3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4"/>
              </a:ext>
            </a:extLst>
          </a:blip>
          <a:stretch>
            <a:fillRect/>
          </a:stretch>
        </xdr:blipFill>
        <xdr:spPr>
          <a:xfrm>
            <a:off x="645523" y="137160"/>
            <a:ext cx="563880" cy="563880"/>
          </a:xfrm>
          <a:prstGeom prst="rect">
            <a:avLst/>
          </a:prstGeom>
        </xdr:spPr>
      </xdr:pic>
      <xdr:grpSp>
        <xdr:nvGrpSpPr>
          <xdr:cNvPr id="7" name="Grupo 6">
            <a:hlinkClick xmlns:r="http://schemas.openxmlformats.org/officeDocument/2006/relationships" r:id="rId15" tooltip="BALANCED SCORE CARD"/>
            <a:extLst>
              <a:ext uri="{FF2B5EF4-FFF2-40B4-BE49-F238E27FC236}">
                <a16:creationId xmlns:a16="http://schemas.microsoft.com/office/drawing/2014/main" id="{00000000-0008-0000-0B00-000007000000}"/>
              </a:ext>
            </a:extLst>
          </xdr:cNvPr>
          <xdr:cNvGrpSpPr/>
        </xdr:nvGrpSpPr>
        <xdr:grpSpPr>
          <a:xfrm>
            <a:off x="1237706" y="83820"/>
            <a:ext cx="670560" cy="670560"/>
            <a:chOff x="1325880" y="76200"/>
            <a:chExt cx="670560" cy="670560"/>
          </a:xfrm>
        </xdr:grpSpPr>
        <xdr:pic>
          <xdr:nvPicPr>
            <xdr:cNvPr id="14" name="Gráfico 13" descr="Portátil con relleno sólido">
              <a:extLst>
                <a:ext uri="{FF2B5EF4-FFF2-40B4-BE49-F238E27FC236}">
                  <a16:creationId xmlns:a16="http://schemas.microsoft.com/office/drawing/2014/main" id="{00000000-0008-0000-0B00-00000E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6">
              <a:extLst>
                <a:ext uri="{28A0092B-C50C-407E-A947-70E740481C1C}">
                  <a14:useLocalDpi xmlns:a14="http://schemas.microsoft.com/office/drawing/2010/main" val="0"/>
                </a:ext>
                <a:ext uri="{96DAC541-7B7A-43D3-8B79-37D633B846F1}">
                  <asvg:svgBlip xmlns:asvg="http://schemas.microsoft.com/office/drawing/2016/SVG/main" r:embed="rId17"/>
                </a:ext>
              </a:extLst>
            </a:blip>
            <a:stretch>
              <a:fillRect/>
            </a:stretch>
          </xdr:blipFill>
          <xdr:spPr>
            <a:xfrm>
              <a:off x="1325880" y="76200"/>
              <a:ext cx="670560" cy="670560"/>
            </a:xfrm>
            <a:prstGeom prst="rect">
              <a:avLst/>
            </a:prstGeom>
          </xdr:spPr>
        </xdr:pic>
        <xdr:cxnSp macro="">
          <xdr:nvCxnSpPr>
            <xdr:cNvPr id="15" name="Conector recto de flecha 14">
              <a:extLst>
                <a:ext uri="{FF2B5EF4-FFF2-40B4-BE49-F238E27FC236}">
                  <a16:creationId xmlns:a16="http://schemas.microsoft.com/office/drawing/2014/main" id="{00000000-0008-0000-0B00-00000F000000}"/>
                </a:ext>
              </a:extLst>
            </xdr:cNvPr>
            <xdr:cNvCxnSpPr/>
          </xdr:nvCxnSpPr>
          <xdr:spPr>
            <a:xfrm flipH="1" flipV="1">
              <a:off x="1508760" y="304800"/>
              <a:ext cx="304800" cy="137160"/>
            </a:xfrm>
            <a:prstGeom prst="straightConnector1">
              <a:avLst/>
            </a:prstGeom>
            <a:ln w="19050" cap="flat" cmpd="sng" algn="ctr">
              <a:solidFill>
                <a:schemeClr val="accent6"/>
              </a:solidFill>
              <a:prstDash val="solid"/>
              <a:round/>
              <a:headEnd type="none" w="med" len="med"/>
              <a:tailEnd type="arrow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</xdr:cxnSp>
      </xdr:grpSp>
      <xdr:pic>
        <xdr:nvPicPr>
          <xdr:cNvPr id="8" name="Gráfico 7" descr="Calculadora con relleno sólido">
            <a:hlinkClick xmlns:r="http://schemas.openxmlformats.org/officeDocument/2006/relationships" r:id="rId18" tooltip="PERSPECTIVA FINANCIERA"/>
            <a:extLst>
              <a:ext uri="{FF2B5EF4-FFF2-40B4-BE49-F238E27FC236}">
                <a16:creationId xmlns:a16="http://schemas.microsoft.com/office/drawing/2014/main" id="{00000000-0008-0000-0B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9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0"/>
              </a:ext>
            </a:extLst>
          </a:blip>
          <a:stretch>
            <a:fillRect/>
          </a:stretch>
        </xdr:blipFill>
        <xdr:spPr>
          <a:xfrm>
            <a:off x="1936569" y="144780"/>
            <a:ext cx="548640" cy="548640"/>
          </a:xfrm>
          <a:prstGeom prst="rect">
            <a:avLst/>
          </a:prstGeom>
        </xdr:spPr>
      </xdr:pic>
      <xdr:pic>
        <xdr:nvPicPr>
          <xdr:cNvPr id="9" name="Gráfico 8" descr="Usuarios con relleno sólido">
            <a:hlinkClick xmlns:r="http://schemas.openxmlformats.org/officeDocument/2006/relationships" r:id="rId21" tooltip="PERSPECTIVA RRHH"/>
            <a:extLst>
              <a:ext uri="{FF2B5EF4-FFF2-40B4-BE49-F238E27FC236}">
                <a16:creationId xmlns:a16="http://schemas.microsoft.com/office/drawing/2014/main" id="{00000000-0008-0000-0B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2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3"/>
              </a:ext>
            </a:extLst>
          </a:blip>
          <a:stretch>
            <a:fillRect/>
          </a:stretch>
        </xdr:blipFill>
        <xdr:spPr>
          <a:xfrm>
            <a:off x="3751218" y="60960"/>
            <a:ext cx="716280" cy="716280"/>
          </a:xfrm>
          <a:prstGeom prst="rect">
            <a:avLst/>
          </a:prstGeom>
        </xdr:spPr>
      </xdr:pic>
      <xdr:pic>
        <xdr:nvPicPr>
          <xdr:cNvPr id="10" name="Gráfico 9" descr="Cronómetro con relleno sólido">
            <a:hlinkClick xmlns:r="http://schemas.openxmlformats.org/officeDocument/2006/relationships" r:id="rId24" tooltip="PROCESOS INTERNOS"/>
            <a:extLst>
              <a:ext uri="{FF2B5EF4-FFF2-40B4-BE49-F238E27FC236}">
                <a16:creationId xmlns:a16="http://schemas.microsoft.com/office/drawing/2014/main" id="{00000000-0008-0000-0B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5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6"/>
              </a:ext>
            </a:extLst>
          </a:blip>
          <a:stretch>
            <a:fillRect/>
          </a:stretch>
        </xdr:blipFill>
        <xdr:spPr>
          <a:xfrm>
            <a:off x="3120935" y="118110"/>
            <a:ext cx="601980" cy="601980"/>
          </a:xfrm>
          <a:prstGeom prst="rect">
            <a:avLst/>
          </a:prstGeom>
        </xdr:spPr>
      </xdr:pic>
      <xdr:pic>
        <xdr:nvPicPr>
          <xdr:cNvPr id="12" name="Gráfico 11" descr="Trabajador de oficina con relleno sólido">
            <a:hlinkClick xmlns:r="http://schemas.openxmlformats.org/officeDocument/2006/relationships" r:id="rId5" tooltip="PERSPECTIVA CLIENTES"/>
            <a:extLst>
              <a:ext uri="{FF2B5EF4-FFF2-40B4-BE49-F238E27FC236}">
                <a16:creationId xmlns:a16="http://schemas.microsoft.com/office/drawing/2014/main" id="{00000000-0008-0000-0B00-00000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7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8"/>
              </a:ext>
            </a:extLst>
          </a:blip>
          <a:stretch>
            <a:fillRect/>
          </a:stretch>
        </xdr:blipFill>
        <xdr:spPr>
          <a:xfrm>
            <a:off x="2513512" y="129540"/>
            <a:ext cx="579120" cy="579120"/>
          </a:xfrm>
          <a:prstGeom prst="rect">
            <a:avLst/>
          </a:prstGeom>
        </xdr:spPr>
      </xdr:pic>
      <xdr:pic>
        <xdr:nvPicPr>
          <xdr:cNvPr id="13" name="Gráfico 12" descr="Piezas de ajedrez con relleno sólido">
            <a:hlinkClick xmlns:r="http://schemas.openxmlformats.org/officeDocument/2006/relationships" r:id="rId29" tooltip="INICIATIVAS ESTRATÉGICAS"/>
            <a:extLst>
              <a:ext uri="{FF2B5EF4-FFF2-40B4-BE49-F238E27FC236}">
                <a16:creationId xmlns:a16="http://schemas.microsoft.com/office/drawing/2014/main" id="{00000000-0008-0000-0B00-00000D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0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1"/>
              </a:ext>
            </a:extLst>
          </a:blip>
          <a:stretch>
            <a:fillRect/>
          </a:stretch>
        </xdr:blipFill>
        <xdr:spPr>
          <a:xfrm>
            <a:off x="4495800" y="99060"/>
            <a:ext cx="640080" cy="640080"/>
          </a:xfrm>
          <a:prstGeom prst="rect">
            <a:avLst/>
          </a:prstGeom>
        </xdr:spPr>
      </xdr:pic>
    </xdr:grpSp>
    <xdr:clientData/>
  </xdr:twoCellAnchor>
  <xdr:twoCellAnchor>
    <xdr:from>
      <xdr:col>23</xdr:col>
      <xdr:colOff>60960</xdr:colOff>
      <xdr:row>0</xdr:row>
      <xdr:rowOff>76200</xdr:rowOff>
    </xdr:from>
    <xdr:to>
      <xdr:col>25</xdr:col>
      <xdr:colOff>22860</xdr:colOff>
      <xdr:row>1</xdr:row>
      <xdr:rowOff>83820</xdr:rowOff>
    </xdr:to>
    <xdr:sp macro="" textlink="">
      <xdr:nvSpPr>
        <xdr:cNvPr id="18" name="Flecha: pentágono 17">
          <a:extLst>
            <a:ext uri="{FF2B5EF4-FFF2-40B4-BE49-F238E27FC236}">
              <a16:creationId xmlns:a16="http://schemas.microsoft.com/office/drawing/2014/main" id="{00000000-0008-0000-0B00-000012000000}"/>
            </a:ext>
          </a:extLst>
        </xdr:cNvPr>
        <xdr:cNvSpPr/>
      </xdr:nvSpPr>
      <xdr:spPr>
        <a:xfrm rot="5400000">
          <a:off x="2686050" y="80010"/>
          <a:ext cx="198120" cy="190500"/>
        </a:xfrm>
        <a:prstGeom prst="homePlate">
          <a:avLst/>
        </a:prstGeom>
        <a:solidFill>
          <a:schemeClr val="accent1"/>
        </a:solidFill>
        <a:ln>
          <a:solidFill>
            <a:schemeClr val="bg1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 editAs="oneCell">
    <xdr:from>
      <xdr:col>56</xdr:col>
      <xdr:colOff>53340</xdr:colOff>
      <xdr:row>0</xdr:row>
      <xdr:rowOff>0</xdr:rowOff>
    </xdr:from>
    <xdr:to>
      <xdr:col>73</xdr:col>
      <xdr:colOff>38100</xdr:colOff>
      <xdr:row>7</xdr:row>
      <xdr:rowOff>16583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00000000-0008-0000-0B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 cstate="print">
          <a:extLst>
            <a:ext uri="{BEBA8EAE-BF5A-486C-A8C5-ECC9F3942E4B}">
              <a14:imgProps xmlns:a14="http://schemas.microsoft.com/office/drawing/2010/main">
                <a14:imgLayer r:embed="rId33">
                  <a14:imgEffect>
                    <a14:backgroundRemoval t="9677" b="89677" l="6928" r="89910">
                      <a14:foregroundMark x1="7831" y1="76774" x2="7831" y2="76774"/>
                      <a14:foregroundMark x1="16717" y1="64086" x2="16717" y2="64086"/>
                      <a14:foregroundMark x1="6928" y1="61290" x2="6928" y2="61290"/>
                      <a14:foregroundMark x1="32078" y1="61290" x2="32078" y2="61290"/>
                      <a14:foregroundMark x1="48343" y1="75914" x2="48343" y2="75914"/>
                      <a14:foregroundMark x1="67018" y1="62581" x2="67018" y2="62581"/>
                      <a14:foregroundMark x1="72440" y1="65376" x2="72440" y2="65376"/>
                      <a14:foregroundMark x1="88705" y1="70968" x2="88705" y2="70968"/>
                      <a14:foregroundMark x1="89608" y1="38710" x2="89608" y2="38710"/>
                      <a14:foregroundMark x1="75904" y1="25376" x2="75904" y2="25376"/>
                      <a14:foregroundMark x1="65060" y1="25376" x2="65060" y2="25376"/>
                      <a14:foregroundMark x1="72440" y1="41505" x2="72440" y2="41505"/>
                      <a14:foregroundMark x1="62048" y1="49247" x2="62048" y2="49247"/>
                      <a14:foregroundMark x1="56627" y1="44301" x2="56627" y2="44301"/>
                      <a14:foregroundMark x1="61145" y1="31613" x2="61145" y2="31613"/>
                      <a14:foregroundMark x1="52711" y1="34409" x2="52711" y2="34409"/>
                      <a14:foregroundMark x1="45783" y1="40000" x2="45783" y2="40000"/>
                      <a14:foregroundMark x1="42319" y1="40000" x2="42319" y2="40000"/>
                      <a14:foregroundMark x1="36898" y1="47097" x2="36898" y2="47097"/>
                      <a14:foregroundMark x1="42319" y1="49247" x2="42319" y2="49247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34"/>
            </a:ext>
          </a:extLst>
        </a:blip>
        <a:stretch>
          <a:fillRect/>
        </a:stretch>
      </xdr:blipFill>
      <xdr:spPr>
        <a:xfrm>
          <a:off x="6454140" y="0"/>
          <a:ext cx="1927860" cy="1350083"/>
        </a:xfrm>
        <a:prstGeom prst="rect">
          <a:avLst/>
        </a:prstGeom>
        <a:effectLst>
          <a:glow rad="38100">
            <a:schemeClr val="bg1"/>
          </a:glow>
        </a:effectLst>
      </xdr:spPr>
    </xdr:pic>
    <xdr:clientData/>
  </xdr:twoCellAnchor>
  <xdr:twoCellAnchor>
    <xdr:from>
      <xdr:col>21</xdr:col>
      <xdr:colOff>0</xdr:colOff>
      <xdr:row>7</xdr:row>
      <xdr:rowOff>65801</xdr:rowOff>
    </xdr:from>
    <xdr:to>
      <xdr:col>23</xdr:col>
      <xdr:colOff>39766</xdr:colOff>
      <xdr:row>8</xdr:row>
      <xdr:rowOff>155177</xdr:rowOff>
    </xdr:to>
    <xdr:grpSp>
      <xdr:nvGrpSpPr>
        <xdr:cNvPr id="20" name="Grupo 19">
          <a:extLst>
            <a:ext uri="{FF2B5EF4-FFF2-40B4-BE49-F238E27FC236}">
              <a16:creationId xmlns:a16="http://schemas.microsoft.com/office/drawing/2014/main" id="{00000000-0008-0000-0B00-000014000000}"/>
            </a:ext>
          </a:extLst>
        </xdr:cNvPr>
        <xdr:cNvGrpSpPr/>
      </xdr:nvGrpSpPr>
      <xdr:grpSpPr>
        <a:xfrm>
          <a:off x="2400300" y="1399301"/>
          <a:ext cx="268366" cy="272256"/>
          <a:chOff x="2393791" y="1399301"/>
          <a:chExt cx="268366" cy="270351"/>
        </a:xfrm>
      </xdr:grpSpPr>
      <xdr:sp macro="" textlink="">
        <xdr:nvSpPr>
          <xdr:cNvPr id="21" name="Forma libre: forma 20">
            <a:extLst>
              <a:ext uri="{FF2B5EF4-FFF2-40B4-BE49-F238E27FC236}">
                <a16:creationId xmlns:a16="http://schemas.microsoft.com/office/drawing/2014/main" id="{00000000-0008-0000-0B00-000015000000}"/>
              </a:ext>
            </a:extLst>
          </xdr:cNvPr>
          <xdr:cNvSpPr/>
        </xdr:nvSpPr>
        <xdr:spPr>
          <a:xfrm>
            <a:off x="2393791" y="1399301"/>
            <a:ext cx="268366" cy="270351"/>
          </a:xfrm>
          <a:custGeom>
            <a:avLst/>
            <a:gdLst>
              <a:gd name="connsiteX0" fmla="*/ 23336 w 268366"/>
              <a:gd name="connsiteY0" fmla="*/ 0 h 272256"/>
              <a:gd name="connsiteX1" fmla="*/ 0 w 268366"/>
              <a:gd name="connsiteY1" fmla="*/ 0 h 272256"/>
              <a:gd name="connsiteX2" fmla="*/ 0 w 268366"/>
              <a:gd name="connsiteY2" fmla="*/ 272256 h 272256"/>
              <a:gd name="connsiteX3" fmla="*/ 268367 w 268366"/>
              <a:gd name="connsiteY3" fmla="*/ 272256 h 272256"/>
              <a:gd name="connsiteX4" fmla="*/ 268367 w 268366"/>
              <a:gd name="connsiteY4" fmla="*/ 248920 h 272256"/>
              <a:gd name="connsiteX5" fmla="*/ 23336 w 268366"/>
              <a:gd name="connsiteY5" fmla="*/ 248920 h 272256"/>
              <a:gd name="connsiteX6" fmla="*/ 23336 w 268366"/>
              <a:gd name="connsiteY6" fmla="*/ 0 h 27225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268366" h="272256">
                <a:moveTo>
                  <a:pt x="23336" y="0"/>
                </a:moveTo>
                <a:lnTo>
                  <a:pt x="0" y="0"/>
                </a:lnTo>
                <a:lnTo>
                  <a:pt x="0" y="272256"/>
                </a:lnTo>
                <a:lnTo>
                  <a:pt x="268367" y="272256"/>
                </a:lnTo>
                <a:lnTo>
                  <a:pt x="268367" y="248920"/>
                </a:lnTo>
                <a:lnTo>
                  <a:pt x="23336" y="248920"/>
                </a:lnTo>
                <a:lnTo>
                  <a:pt x="23336" y="0"/>
                </a:lnTo>
                <a:close/>
              </a:path>
            </a:pathLst>
          </a:custGeom>
          <a:solidFill>
            <a:srgbClr val="00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2" name="Forma libre: forma 21">
            <a:extLst>
              <a:ext uri="{FF2B5EF4-FFF2-40B4-BE49-F238E27FC236}">
                <a16:creationId xmlns:a16="http://schemas.microsoft.com/office/drawing/2014/main" id="{00000000-0008-0000-0B00-000016000000}"/>
              </a:ext>
            </a:extLst>
          </xdr:cNvPr>
          <xdr:cNvSpPr/>
        </xdr:nvSpPr>
        <xdr:spPr>
          <a:xfrm rot="10800000">
            <a:off x="2603817" y="1399301"/>
            <a:ext cx="58340" cy="223678"/>
          </a:xfrm>
          <a:custGeom>
            <a:avLst/>
            <a:gdLst>
              <a:gd name="connsiteX0" fmla="*/ 0 w 58340"/>
              <a:gd name="connsiteY0" fmla="*/ 0 h 225583"/>
              <a:gd name="connsiteX1" fmla="*/ 58341 w 58340"/>
              <a:gd name="connsiteY1" fmla="*/ 0 h 225583"/>
              <a:gd name="connsiteX2" fmla="*/ 58341 w 58340"/>
              <a:gd name="connsiteY2" fmla="*/ 225584 h 225583"/>
              <a:gd name="connsiteX3" fmla="*/ 0 w 58340"/>
              <a:gd name="connsiteY3" fmla="*/ 225584 h 225583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225583">
                <a:moveTo>
                  <a:pt x="0" y="0"/>
                </a:moveTo>
                <a:lnTo>
                  <a:pt x="58341" y="0"/>
                </a:lnTo>
                <a:lnTo>
                  <a:pt x="58341" y="225584"/>
                </a:lnTo>
                <a:lnTo>
                  <a:pt x="0" y="225584"/>
                </a:lnTo>
                <a:close/>
              </a:path>
            </a:pathLst>
          </a:custGeom>
          <a:solidFill>
            <a:srgbClr val="00B05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3" name="Forma libre: forma 22">
            <a:extLst>
              <a:ext uri="{FF2B5EF4-FFF2-40B4-BE49-F238E27FC236}">
                <a16:creationId xmlns:a16="http://schemas.microsoft.com/office/drawing/2014/main" id="{00000000-0008-0000-0B00-000017000000}"/>
              </a:ext>
            </a:extLst>
          </xdr:cNvPr>
          <xdr:cNvSpPr/>
        </xdr:nvSpPr>
        <xdr:spPr>
          <a:xfrm rot="10800000">
            <a:off x="2522140" y="1477089"/>
            <a:ext cx="58340" cy="145891"/>
          </a:xfrm>
          <a:custGeom>
            <a:avLst/>
            <a:gdLst>
              <a:gd name="connsiteX0" fmla="*/ 0 w 58340"/>
              <a:gd name="connsiteY0" fmla="*/ 0 h 147796"/>
              <a:gd name="connsiteX1" fmla="*/ 58341 w 58340"/>
              <a:gd name="connsiteY1" fmla="*/ 0 h 147796"/>
              <a:gd name="connsiteX2" fmla="*/ 58341 w 58340"/>
              <a:gd name="connsiteY2" fmla="*/ 147796 h 147796"/>
              <a:gd name="connsiteX3" fmla="*/ 0 w 58340"/>
              <a:gd name="connsiteY3" fmla="*/ 147796 h 14779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147796">
                <a:moveTo>
                  <a:pt x="0" y="0"/>
                </a:moveTo>
                <a:lnTo>
                  <a:pt x="58341" y="0"/>
                </a:lnTo>
                <a:lnTo>
                  <a:pt x="58341" y="147796"/>
                </a:lnTo>
                <a:lnTo>
                  <a:pt x="0" y="147796"/>
                </a:lnTo>
                <a:close/>
              </a:path>
            </a:pathLst>
          </a:custGeom>
          <a:solidFill>
            <a:srgbClr val="FFC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4" name="Forma libre: forma 23">
            <a:extLst>
              <a:ext uri="{FF2B5EF4-FFF2-40B4-BE49-F238E27FC236}">
                <a16:creationId xmlns:a16="http://schemas.microsoft.com/office/drawing/2014/main" id="{00000000-0008-0000-0B00-000018000000}"/>
              </a:ext>
            </a:extLst>
          </xdr:cNvPr>
          <xdr:cNvSpPr/>
        </xdr:nvSpPr>
        <xdr:spPr>
          <a:xfrm rot="10800000">
            <a:off x="2440463" y="1545193"/>
            <a:ext cx="58340" cy="77787"/>
          </a:xfrm>
          <a:custGeom>
            <a:avLst/>
            <a:gdLst>
              <a:gd name="connsiteX0" fmla="*/ 0 w 58340"/>
              <a:gd name="connsiteY0" fmla="*/ 0 h 77787"/>
              <a:gd name="connsiteX1" fmla="*/ 58341 w 58340"/>
              <a:gd name="connsiteY1" fmla="*/ 0 h 77787"/>
              <a:gd name="connsiteX2" fmla="*/ 58341 w 58340"/>
              <a:gd name="connsiteY2" fmla="*/ 77788 h 77787"/>
              <a:gd name="connsiteX3" fmla="*/ 0 w 58340"/>
              <a:gd name="connsiteY3" fmla="*/ 77788 h 7778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77787">
                <a:moveTo>
                  <a:pt x="0" y="0"/>
                </a:moveTo>
                <a:lnTo>
                  <a:pt x="58341" y="0"/>
                </a:lnTo>
                <a:lnTo>
                  <a:pt x="58341" y="77788"/>
                </a:lnTo>
                <a:lnTo>
                  <a:pt x="0" y="77788"/>
                </a:lnTo>
                <a:close/>
              </a:path>
            </a:pathLst>
          </a:custGeom>
          <a:solidFill>
            <a:srgbClr val="FF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5" name="Forma libre: forma 24">
            <a:extLst>
              <a:ext uri="{FF2B5EF4-FFF2-40B4-BE49-F238E27FC236}">
                <a16:creationId xmlns:a16="http://schemas.microsoft.com/office/drawing/2014/main" id="{00000000-0008-0000-0B00-000019000000}"/>
              </a:ext>
            </a:extLst>
          </xdr:cNvPr>
          <xdr:cNvSpPr/>
        </xdr:nvSpPr>
        <xdr:spPr>
          <a:xfrm>
            <a:off x="2438869" y="1399301"/>
            <a:ext cx="126054" cy="124149"/>
          </a:xfrm>
          <a:custGeom>
            <a:avLst/>
            <a:gdLst>
              <a:gd name="connsiteX0" fmla="*/ 126055 w 126054"/>
              <a:gd name="connsiteY0" fmla="*/ 53440 h 126054"/>
              <a:gd name="connsiteX1" fmla="*/ 126055 w 126054"/>
              <a:gd name="connsiteY1" fmla="*/ 0 h 126054"/>
              <a:gd name="connsiteX2" fmla="*/ 72615 w 126054"/>
              <a:gd name="connsiteY2" fmla="*/ 0 h 126054"/>
              <a:gd name="connsiteX3" fmla="*/ 93851 w 126054"/>
              <a:gd name="connsiteY3" fmla="*/ 21236 h 126054"/>
              <a:gd name="connsiteX4" fmla="*/ 0 w 126054"/>
              <a:gd name="connsiteY4" fmla="*/ 115087 h 126054"/>
              <a:gd name="connsiteX5" fmla="*/ 10968 w 126054"/>
              <a:gd name="connsiteY5" fmla="*/ 126055 h 126054"/>
              <a:gd name="connsiteX6" fmla="*/ 104819 w 126054"/>
              <a:gd name="connsiteY6" fmla="*/ 32243 h 126054"/>
              <a:gd name="connsiteX7" fmla="*/ 126055 w 126054"/>
              <a:gd name="connsiteY7" fmla="*/ 53440 h 126054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126054" h="126054">
                <a:moveTo>
                  <a:pt x="126055" y="53440"/>
                </a:moveTo>
                <a:lnTo>
                  <a:pt x="126055" y="0"/>
                </a:lnTo>
                <a:lnTo>
                  <a:pt x="72615" y="0"/>
                </a:lnTo>
                <a:lnTo>
                  <a:pt x="93851" y="21236"/>
                </a:lnTo>
                <a:lnTo>
                  <a:pt x="0" y="115087"/>
                </a:lnTo>
                <a:lnTo>
                  <a:pt x="10968" y="126055"/>
                </a:lnTo>
                <a:lnTo>
                  <a:pt x="104819" y="32243"/>
                </a:lnTo>
                <a:lnTo>
                  <a:pt x="126055" y="53440"/>
                </a:lnTo>
                <a:close/>
              </a:path>
            </a:pathLst>
          </a:custGeom>
          <a:solidFill>
            <a:srgbClr val="00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</xdr:grpSp>
    <xdr:clientData/>
  </xdr:twoCellAnchor>
  <xdr:twoCellAnchor editAs="oneCell">
    <xdr:from>
      <xdr:col>60</xdr:col>
      <xdr:colOff>82709</xdr:colOff>
      <xdr:row>7</xdr:row>
      <xdr:rowOff>45720</xdr:rowOff>
    </xdr:from>
    <xdr:to>
      <xdr:col>63</xdr:col>
      <xdr:colOff>63809</xdr:colOff>
      <xdr:row>9</xdr:row>
      <xdr:rowOff>3960</xdr:rowOff>
    </xdr:to>
    <xdr:pic>
      <xdr:nvPicPr>
        <xdr:cNvPr id="26" name="Gráfico 25" descr="Cronómetro 75% con relleno sólido">
          <a:extLst>
            <a:ext uri="{FF2B5EF4-FFF2-40B4-BE49-F238E27FC236}">
              <a16:creationId xmlns:a16="http://schemas.microsoft.com/office/drawing/2014/main" id="{00000000-0008-0000-0B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6"/>
            </a:ext>
          </a:extLst>
        </a:blip>
        <a:stretch>
          <a:fillRect/>
        </a:stretch>
      </xdr:blipFill>
      <xdr:spPr>
        <a:xfrm>
          <a:off x="6940709" y="1379220"/>
          <a:ext cx="324000" cy="324000"/>
        </a:xfrm>
        <a:prstGeom prst="rect">
          <a:avLst/>
        </a:prstGeom>
      </xdr:spPr>
    </xdr:pic>
    <xdr:clientData/>
  </xdr:twoCellAnchor>
  <xdr:twoCellAnchor editAs="oneCell">
    <xdr:from>
      <xdr:col>60</xdr:col>
      <xdr:colOff>97949</xdr:colOff>
      <xdr:row>16</xdr:row>
      <xdr:rowOff>45720</xdr:rowOff>
    </xdr:from>
    <xdr:to>
      <xdr:col>64</xdr:col>
      <xdr:colOff>749</xdr:colOff>
      <xdr:row>18</xdr:row>
      <xdr:rowOff>39960</xdr:rowOff>
    </xdr:to>
    <xdr:pic>
      <xdr:nvPicPr>
        <xdr:cNvPr id="27" name="Gráfico 26" descr="Mano con dedo índice apuntando a la derecha con relleno sólido">
          <a:extLst>
            <a:ext uri="{FF2B5EF4-FFF2-40B4-BE49-F238E27FC236}">
              <a16:creationId xmlns:a16="http://schemas.microsoft.com/office/drawing/2014/main" id="{00000000-0008-0000-0B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8"/>
            </a:ext>
          </a:extLst>
        </a:blip>
        <a:stretch>
          <a:fillRect/>
        </a:stretch>
      </xdr:blipFill>
      <xdr:spPr>
        <a:xfrm>
          <a:off x="6955949" y="3025140"/>
          <a:ext cx="360000" cy="360000"/>
        </a:xfrm>
        <a:prstGeom prst="rect">
          <a:avLst/>
        </a:prstGeom>
      </xdr:spPr>
    </xdr:pic>
    <xdr:clientData/>
  </xdr:twoCellAnchor>
  <xdr:twoCellAnchor editAs="oneCell">
    <xdr:from>
      <xdr:col>60</xdr:col>
      <xdr:colOff>82709</xdr:colOff>
      <xdr:row>25</xdr:row>
      <xdr:rowOff>38100</xdr:rowOff>
    </xdr:from>
    <xdr:to>
      <xdr:col>63</xdr:col>
      <xdr:colOff>75089</xdr:colOff>
      <xdr:row>27</xdr:row>
      <xdr:rowOff>7620</xdr:rowOff>
    </xdr:to>
    <xdr:pic>
      <xdr:nvPicPr>
        <xdr:cNvPr id="28" name="Gráfico 27" descr="Lluvia de ideas con relleno sólido">
          <a:extLst>
            <a:ext uri="{FF2B5EF4-FFF2-40B4-BE49-F238E27FC236}">
              <a16:creationId xmlns:a16="http://schemas.microsoft.com/office/drawing/2014/main" id="{00000000-0008-0000-0B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0"/>
            </a:ext>
          </a:extLst>
        </a:blip>
        <a:stretch>
          <a:fillRect/>
        </a:stretch>
      </xdr:blipFill>
      <xdr:spPr>
        <a:xfrm>
          <a:off x="6940709" y="4663440"/>
          <a:ext cx="335280" cy="33528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90</xdr:col>
      <xdr:colOff>0</xdr:colOff>
      <xdr:row>0</xdr:row>
      <xdr:rowOff>171450</xdr:rowOff>
    </xdr:from>
    <xdr:to>
      <xdr:col>90</xdr:col>
      <xdr:colOff>0</xdr:colOff>
      <xdr:row>3</xdr:row>
      <xdr:rowOff>158115</xdr:rowOff>
    </xdr:to>
    <xdr:pic>
      <xdr:nvPicPr>
        <xdr:cNvPr id="15527" name="Picture 8">
          <a:extLst>
            <a:ext uri="{FF2B5EF4-FFF2-40B4-BE49-F238E27FC236}">
              <a16:creationId xmlns:a16="http://schemas.microsoft.com/office/drawing/2014/main" id="{00000000-0008-0000-0C00-0000A73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171450"/>
          <a:ext cx="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90</xdr:col>
      <xdr:colOff>0</xdr:colOff>
      <xdr:row>0</xdr:row>
      <xdr:rowOff>57150</xdr:rowOff>
    </xdr:from>
    <xdr:to>
      <xdr:col>90</xdr:col>
      <xdr:colOff>0</xdr:colOff>
      <xdr:row>2</xdr:row>
      <xdr:rowOff>167640</xdr:rowOff>
    </xdr:to>
    <xdr:pic>
      <xdr:nvPicPr>
        <xdr:cNvPr id="15528" name="Picture 10">
          <a:extLst>
            <a:ext uri="{FF2B5EF4-FFF2-40B4-BE49-F238E27FC236}">
              <a16:creationId xmlns:a16="http://schemas.microsoft.com/office/drawing/2014/main" id="{00000000-0008-0000-0C00-0000A83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57150"/>
          <a:ext cx="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90</xdr:col>
      <xdr:colOff>0</xdr:colOff>
      <xdr:row>0</xdr:row>
      <xdr:rowOff>19050</xdr:rowOff>
    </xdr:from>
    <xdr:to>
      <xdr:col>90</xdr:col>
      <xdr:colOff>0</xdr:colOff>
      <xdr:row>3</xdr:row>
      <xdr:rowOff>129540</xdr:rowOff>
    </xdr:to>
    <xdr:pic>
      <xdr:nvPicPr>
        <xdr:cNvPr id="15529" name="Picture 12">
          <a:extLst>
            <a:ext uri="{FF2B5EF4-FFF2-40B4-BE49-F238E27FC236}">
              <a16:creationId xmlns:a16="http://schemas.microsoft.com/office/drawing/2014/main" id="{00000000-0008-0000-0C00-0000A93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19050"/>
          <a:ext cx="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90</xdr:col>
      <xdr:colOff>0</xdr:colOff>
      <xdr:row>0</xdr:row>
      <xdr:rowOff>0</xdr:rowOff>
    </xdr:from>
    <xdr:to>
      <xdr:col>90</xdr:col>
      <xdr:colOff>0</xdr:colOff>
      <xdr:row>3</xdr:row>
      <xdr:rowOff>81915</xdr:rowOff>
    </xdr:to>
    <xdr:pic>
      <xdr:nvPicPr>
        <xdr:cNvPr id="15530" name="Picture 20">
          <a:extLst>
            <a:ext uri="{FF2B5EF4-FFF2-40B4-BE49-F238E27FC236}">
              <a16:creationId xmlns:a16="http://schemas.microsoft.com/office/drawing/2014/main" id="{00000000-0008-0000-0C00-0000AA3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0"/>
          <a:ext cx="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9</xdr:row>
      <xdr:rowOff>0</xdr:rowOff>
    </xdr:from>
    <xdr:to>
      <xdr:col>59</xdr:col>
      <xdr:colOff>0</xdr:colOff>
      <xdr:row>19</xdr:row>
      <xdr:rowOff>152400</xdr:rowOff>
    </xdr:to>
    <xdr:graphicFrame macro="">
      <xdr:nvGraphicFramePr>
        <xdr:cNvPr id="15533" name="Gráfico 22">
          <a:extLst>
            <a:ext uri="{FF2B5EF4-FFF2-40B4-BE49-F238E27FC236}">
              <a16:creationId xmlns:a16="http://schemas.microsoft.com/office/drawing/2014/main" id="{00000000-0008-0000-0C00-0000AD3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10</xdr:row>
      <xdr:rowOff>19050</xdr:rowOff>
    </xdr:from>
    <xdr:to>
      <xdr:col>19</xdr:col>
      <xdr:colOff>104775</xdr:colOff>
      <xdr:row>11</xdr:row>
      <xdr:rowOff>0</xdr:rowOff>
    </xdr:to>
    <xdr:pic>
      <xdr:nvPicPr>
        <xdr:cNvPr id="15549" name="Imagem 20" descr="quadro.png">
          <a:hlinkClick xmlns:r="http://schemas.openxmlformats.org/officeDocument/2006/relationships" r:id="rId6" tooltip="PROCESOS INTERNOS"/>
          <a:extLst>
            <a:ext uri="{FF2B5EF4-FFF2-40B4-BE49-F238E27FC236}">
              <a16:creationId xmlns:a16="http://schemas.microsoft.com/office/drawing/2014/main" id="{00000000-0008-0000-0C00-0000BD3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1190"/>
          <a:ext cx="2276475" cy="1638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19050</xdr:rowOff>
    </xdr:from>
    <xdr:to>
      <xdr:col>19</xdr:col>
      <xdr:colOff>104775</xdr:colOff>
      <xdr:row>12</xdr:row>
      <xdr:rowOff>0</xdr:rowOff>
    </xdr:to>
    <xdr:pic>
      <xdr:nvPicPr>
        <xdr:cNvPr id="15550" name="Imagem 20" descr="quadro.png">
          <a:hlinkClick xmlns:r="http://schemas.openxmlformats.org/officeDocument/2006/relationships" r:id="rId8" tooltip="PROCESOS INTERNOS"/>
          <a:extLst>
            <a:ext uri="{FF2B5EF4-FFF2-40B4-BE49-F238E27FC236}">
              <a16:creationId xmlns:a16="http://schemas.microsoft.com/office/drawing/2014/main" id="{00000000-0008-0000-0C00-0000BE3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24075"/>
          <a:ext cx="2276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7620</xdr:rowOff>
    </xdr:from>
    <xdr:to>
      <xdr:col>19</xdr:col>
      <xdr:colOff>104775</xdr:colOff>
      <xdr:row>12</xdr:row>
      <xdr:rowOff>179070</xdr:rowOff>
    </xdr:to>
    <xdr:pic>
      <xdr:nvPicPr>
        <xdr:cNvPr id="15551" name="Imagem 20" descr="quadro.png">
          <a:hlinkClick xmlns:r="http://schemas.openxmlformats.org/officeDocument/2006/relationships" r:id="rId9" tooltip="PROCESOS INTERNOS"/>
          <a:extLst>
            <a:ext uri="{FF2B5EF4-FFF2-40B4-BE49-F238E27FC236}">
              <a16:creationId xmlns:a16="http://schemas.microsoft.com/office/drawing/2014/main" id="{00000000-0008-0000-0C00-0000BF3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55520"/>
          <a:ext cx="2276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15240</xdr:rowOff>
    </xdr:from>
    <xdr:to>
      <xdr:col>19</xdr:col>
      <xdr:colOff>104775</xdr:colOff>
      <xdr:row>14</xdr:row>
      <xdr:rowOff>3810</xdr:rowOff>
    </xdr:to>
    <xdr:pic>
      <xdr:nvPicPr>
        <xdr:cNvPr id="15552" name="Imagem 20" descr="quadro.png">
          <a:hlinkClick xmlns:r="http://schemas.openxmlformats.org/officeDocument/2006/relationships" r:id="rId10" tooltip="PROCESOS INTERNOS"/>
          <a:extLst>
            <a:ext uri="{FF2B5EF4-FFF2-40B4-BE49-F238E27FC236}">
              <a16:creationId xmlns:a16="http://schemas.microsoft.com/office/drawing/2014/main" id="{00000000-0008-0000-0C00-0000C03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46020"/>
          <a:ext cx="2276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99060</xdr:colOff>
      <xdr:row>4</xdr:row>
      <xdr:rowOff>160020</xdr:rowOff>
    </xdr:from>
    <xdr:to>
      <xdr:col>3</xdr:col>
      <xdr:colOff>8160</xdr:colOff>
      <xdr:row>6</xdr:row>
      <xdr:rowOff>31020</xdr:rowOff>
    </xdr:to>
    <xdr:sp macro="" textlink="">
      <xdr:nvSpPr>
        <xdr:cNvPr id="2" name="Elips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>
        <a:xfrm>
          <a:off x="99060" y="922020"/>
          <a:ext cx="252000" cy="252000"/>
        </a:xfrm>
        <a:prstGeom prst="ellipse">
          <a:avLst/>
        </a:prstGeom>
        <a:noFill/>
        <a:ln w="38100"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 editAs="absolute">
    <xdr:from>
      <xdr:col>0</xdr:col>
      <xdr:colOff>0</xdr:colOff>
      <xdr:row>0</xdr:row>
      <xdr:rowOff>60960</xdr:rowOff>
    </xdr:from>
    <xdr:to>
      <xdr:col>47</xdr:col>
      <xdr:colOff>60960</xdr:colOff>
      <xdr:row>4</xdr:row>
      <xdr:rowOff>15240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GrpSpPr/>
      </xdr:nvGrpSpPr>
      <xdr:grpSpPr>
        <a:xfrm>
          <a:off x="0" y="60960"/>
          <a:ext cx="5433060" cy="716280"/>
          <a:chOff x="0" y="60960"/>
          <a:chExt cx="5433060" cy="716280"/>
        </a:xfrm>
      </xdr:grpSpPr>
      <xdr:grpSp>
        <xdr:nvGrpSpPr>
          <xdr:cNvPr id="4" name="Grupo 3">
            <a:extLst>
              <a:ext uri="{FF2B5EF4-FFF2-40B4-BE49-F238E27FC236}">
                <a16:creationId xmlns:a16="http://schemas.microsoft.com/office/drawing/2014/main" id="{00000000-0008-0000-0C00-000004000000}"/>
              </a:ext>
            </a:extLst>
          </xdr:cNvPr>
          <xdr:cNvGrpSpPr/>
        </xdr:nvGrpSpPr>
        <xdr:grpSpPr>
          <a:xfrm>
            <a:off x="0" y="83820"/>
            <a:ext cx="5433060" cy="647700"/>
            <a:chOff x="365760" y="289560"/>
            <a:chExt cx="5433060" cy="640080"/>
          </a:xfrm>
        </xdr:grpSpPr>
        <xdr:sp macro="" textlink="">
          <xdr:nvSpPr>
            <xdr:cNvPr id="15" name="Rectángulo: esquinas redondeadas 14">
              <a:extLst>
                <a:ext uri="{FF2B5EF4-FFF2-40B4-BE49-F238E27FC236}">
                  <a16:creationId xmlns:a16="http://schemas.microsoft.com/office/drawing/2014/main" id="{00000000-0008-0000-0C00-00000F000000}"/>
                </a:ext>
              </a:extLst>
            </xdr:cNvPr>
            <xdr:cNvSpPr/>
          </xdr:nvSpPr>
          <xdr:spPr>
            <a:xfrm>
              <a:off x="685800" y="289560"/>
              <a:ext cx="5113020" cy="640080"/>
            </a:xfrm>
            <a:prstGeom prst="roundRect">
              <a:avLst>
                <a:gd name="adj" fmla="val 50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PE" sz="1100"/>
            </a:p>
          </xdr:txBody>
        </xdr:sp>
        <xdr:sp macro="" textlink="">
          <xdr:nvSpPr>
            <xdr:cNvPr id="16" name="Rectángulo 15">
              <a:extLst>
                <a:ext uri="{FF2B5EF4-FFF2-40B4-BE49-F238E27FC236}">
                  <a16:creationId xmlns:a16="http://schemas.microsoft.com/office/drawing/2014/main" id="{00000000-0008-0000-0C00-000010000000}"/>
                </a:ext>
              </a:extLst>
            </xdr:cNvPr>
            <xdr:cNvSpPr/>
          </xdr:nvSpPr>
          <xdr:spPr>
            <a:xfrm>
              <a:off x="365760" y="289560"/>
              <a:ext cx="670560" cy="640080"/>
            </a:xfrm>
            <a:prstGeom prst="rect">
              <a:avLst/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PE" sz="1100"/>
            </a:p>
          </xdr:txBody>
        </xdr:sp>
      </xdr:grpSp>
      <xdr:pic>
        <xdr:nvPicPr>
          <xdr:cNvPr id="5" name="Gráfico 4" descr="Base de datos con relleno sólido">
            <a:hlinkClick xmlns:r="http://schemas.openxmlformats.org/officeDocument/2006/relationships" r:id="rId11" tooltip="OBJETIVOS"/>
            <a:extLst>
              <a:ext uri="{FF2B5EF4-FFF2-40B4-BE49-F238E27FC236}">
                <a16:creationId xmlns:a16="http://schemas.microsoft.com/office/drawing/2014/main" id="{00000000-0008-0000-0C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2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3"/>
              </a:ext>
            </a:extLst>
          </a:blip>
          <a:stretch>
            <a:fillRect/>
          </a:stretch>
        </xdr:blipFill>
        <xdr:spPr>
          <a:xfrm>
            <a:off x="68580" y="144780"/>
            <a:ext cx="548640" cy="548640"/>
          </a:xfrm>
          <a:prstGeom prst="rect">
            <a:avLst/>
          </a:prstGeom>
        </xdr:spPr>
      </xdr:pic>
      <xdr:pic>
        <xdr:nvPicPr>
          <xdr:cNvPr id="6" name="Gráfico 5" descr="Flujo de trabajo con relleno sólido">
            <a:hlinkClick xmlns:r="http://schemas.openxmlformats.org/officeDocument/2006/relationships" r:id="rId14" tooltip="MAPA ESTRATÉGICO"/>
            <a:extLst>
              <a:ext uri="{FF2B5EF4-FFF2-40B4-BE49-F238E27FC236}">
                <a16:creationId xmlns:a16="http://schemas.microsoft.com/office/drawing/2014/main" id="{00000000-0008-0000-0C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5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6"/>
              </a:ext>
            </a:extLst>
          </a:blip>
          <a:stretch>
            <a:fillRect/>
          </a:stretch>
        </xdr:blipFill>
        <xdr:spPr>
          <a:xfrm>
            <a:off x="645523" y="137160"/>
            <a:ext cx="563880" cy="563880"/>
          </a:xfrm>
          <a:prstGeom prst="rect">
            <a:avLst/>
          </a:prstGeom>
        </xdr:spPr>
      </xdr:pic>
      <xdr:grpSp>
        <xdr:nvGrpSpPr>
          <xdr:cNvPr id="7" name="Grupo 6">
            <a:hlinkClick xmlns:r="http://schemas.openxmlformats.org/officeDocument/2006/relationships" r:id="rId17" tooltip="BALANCED SCORE CARD"/>
            <a:extLst>
              <a:ext uri="{FF2B5EF4-FFF2-40B4-BE49-F238E27FC236}">
                <a16:creationId xmlns:a16="http://schemas.microsoft.com/office/drawing/2014/main" id="{00000000-0008-0000-0C00-000007000000}"/>
              </a:ext>
            </a:extLst>
          </xdr:cNvPr>
          <xdr:cNvGrpSpPr/>
        </xdr:nvGrpSpPr>
        <xdr:grpSpPr>
          <a:xfrm>
            <a:off x="1237706" y="83820"/>
            <a:ext cx="670560" cy="670560"/>
            <a:chOff x="1325880" y="76200"/>
            <a:chExt cx="670560" cy="670560"/>
          </a:xfrm>
        </xdr:grpSpPr>
        <xdr:pic>
          <xdr:nvPicPr>
            <xdr:cNvPr id="13" name="Gráfico 12" descr="Portátil con relleno sólido">
              <a:extLst>
                <a:ext uri="{FF2B5EF4-FFF2-40B4-BE49-F238E27FC236}">
                  <a16:creationId xmlns:a16="http://schemas.microsoft.com/office/drawing/2014/main" id="{00000000-0008-0000-0C00-00000D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8">
              <a:extLst>
                <a:ext uri="{28A0092B-C50C-407E-A947-70E740481C1C}">
                  <a14:useLocalDpi xmlns:a14="http://schemas.microsoft.com/office/drawing/2010/main" val="0"/>
                </a:ext>
                <a:ext uri="{96DAC541-7B7A-43D3-8B79-37D633B846F1}">
                  <asvg:svgBlip xmlns:asvg="http://schemas.microsoft.com/office/drawing/2016/SVG/main" r:embed="rId19"/>
                </a:ext>
              </a:extLst>
            </a:blip>
            <a:stretch>
              <a:fillRect/>
            </a:stretch>
          </xdr:blipFill>
          <xdr:spPr>
            <a:xfrm>
              <a:off x="1325880" y="76200"/>
              <a:ext cx="670560" cy="670560"/>
            </a:xfrm>
            <a:prstGeom prst="rect">
              <a:avLst/>
            </a:prstGeom>
          </xdr:spPr>
        </xdr:pic>
        <xdr:cxnSp macro="">
          <xdr:nvCxnSpPr>
            <xdr:cNvPr id="14" name="Conector recto de flecha 13">
              <a:extLst>
                <a:ext uri="{FF2B5EF4-FFF2-40B4-BE49-F238E27FC236}">
                  <a16:creationId xmlns:a16="http://schemas.microsoft.com/office/drawing/2014/main" id="{00000000-0008-0000-0C00-00000E000000}"/>
                </a:ext>
              </a:extLst>
            </xdr:cNvPr>
            <xdr:cNvCxnSpPr/>
          </xdr:nvCxnSpPr>
          <xdr:spPr>
            <a:xfrm flipH="1" flipV="1">
              <a:off x="1508760" y="304800"/>
              <a:ext cx="304800" cy="137160"/>
            </a:xfrm>
            <a:prstGeom prst="straightConnector1">
              <a:avLst/>
            </a:prstGeom>
            <a:ln w="19050" cap="flat" cmpd="sng" algn="ctr">
              <a:solidFill>
                <a:schemeClr val="accent6"/>
              </a:solidFill>
              <a:prstDash val="solid"/>
              <a:round/>
              <a:headEnd type="none" w="med" len="med"/>
              <a:tailEnd type="arrow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</xdr:cxnSp>
      </xdr:grpSp>
      <xdr:pic>
        <xdr:nvPicPr>
          <xdr:cNvPr id="8" name="Gráfico 7" descr="Calculadora con relleno sólido">
            <a:hlinkClick xmlns:r="http://schemas.openxmlformats.org/officeDocument/2006/relationships" r:id="rId20" tooltip="PERSPECTIVA FINANCIERA"/>
            <a:extLst>
              <a:ext uri="{FF2B5EF4-FFF2-40B4-BE49-F238E27FC236}">
                <a16:creationId xmlns:a16="http://schemas.microsoft.com/office/drawing/2014/main" id="{00000000-0008-0000-0C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1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2"/>
              </a:ext>
            </a:extLst>
          </a:blip>
          <a:stretch>
            <a:fillRect/>
          </a:stretch>
        </xdr:blipFill>
        <xdr:spPr>
          <a:xfrm>
            <a:off x="1936569" y="144780"/>
            <a:ext cx="548640" cy="548640"/>
          </a:xfrm>
          <a:prstGeom prst="rect">
            <a:avLst/>
          </a:prstGeom>
        </xdr:spPr>
      </xdr:pic>
      <xdr:pic>
        <xdr:nvPicPr>
          <xdr:cNvPr id="9" name="Gráfico 8" descr="Usuarios con relleno sólido">
            <a:hlinkClick xmlns:r="http://schemas.openxmlformats.org/officeDocument/2006/relationships" r:id="rId23" tooltip="PERSPECTIVA RRHH"/>
            <a:extLst>
              <a:ext uri="{FF2B5EF4-FFF2-40B4-BE49-F238E27FC236}">
                <a16:creationId xmlns:a16="http://schemas.microsoft.com/office/drawing/2014/main" id="{00000000-0008-0000-0C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4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5"/>
              </a:ext>
            </a:extLst>
          </a:blip>
          <a:stretch>
            <a:fillRect/>
          </a:stretch>
        </xdr:blipFill>
        <xdr:spPr>
          <a:xfrm>
            <a:off x="3751218" y="60960"/>
            <a:ext cx="716280" cy="716280"/>
          </a:xfrm>
          <a:prstGeom prst="rect">
            <a:avLst/>
          </a:prstGeom>
        </xdr:spPr>
      </xdr:pic>
      <xdr:pic>
        <xdr:nvPicPr>
          <xdr:cNvPr id="10" name="Gráfico 9" descr="Cronómetro con relleno sólido">
            <a:hlinkClick xmlns:r="http://schemas.openxmlformats.org/officeDocument/2006/relationships" r:id="rId26" tooltip="PROCESOS INTERNOS"/>
            <a:extLst>
              <a:ext uri="{FF2B5EF4-FFF2-40B4-BE49-F238E27FC236}">
                <a16:creationId xmlns:a16="http://schemas.microsoft.com/office/drawing/2014/main" id="{00000000-0008-0000-0C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7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8"/>
              </a:ext>
            </a:extLst>
          </a:blip>
          <a:stretch>
            <a:fillRect/>
          </a:stretch>
        </xdr:blipFill>
        <xdr:spPr>
          <a:xfrm>
            <a:off x="3120935" y="118110"/>
            <a:ext cx="601980" cy="601980"/>
          </a:xfrm>
          <a:prstGeom prst="rect">
            <a:avLst/>
          </a:prstGeom>
        </xdr:spPr>
      </xdr:pic>
      <xdr:pic>
        <xdr:nvPicPr>
          <xdr:cNvPr id="11" name="Gráfico 10" descr="Trabajador de oficina con relleno sólido">
            <a:hlinkClick xmlns:r="http://schemas.openxmlformats.org/officeDocument/2006/relationships" r:id="rId29" tooltip="PERSPECTIVA CLIENTES"/>
            <a:extLst>
              <a:ext uri="{FF2B5EF4-FFF2-40B4-BE49-F238E27FC236}">
                <a16:creationId xmlns:a16="http://schemas.microsoft.com/office/drawing/2014/main" id="{00000000-0008-0000-0C00-00000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0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1"/>
              </a:ext>
            </a:extLst>
          </a:blip>
          <a:stretch>
            <a:fillRect/>
          </a:stretch>
        </xdr:blipFill>
        <xdr:spPr>
          <a:xfrm>
            <a:off x="2513512" y="129540"/>
            <a:ext cx="579120" cy="579120"/>
          </a:xfrm>
          <a:prstGeom prst="rect">
            <a:avLst/>
          </a:prstGeom>
        </xdr:spPr>
      </xdr:pic>
      <xdr:pic>
        <xdr:nvPicPr>
          <xdr:cNvPr id="12" name="Gráfico 11" descr="Piezas de ajedrez con relleno sólido">
            <a:hlinkClick xmlns:r="http://schemas.openxmlformats.org/officeDocument/2006/relationships" r:id="rId32" tooltip="INICIATIVAS ESTRATÉGICAS"/>
            <a:extLst>
              <a:ext uri="{FF2B5EF4-FFF2-40B4-BE49-F238E27FC236}">
                <a16:creationId xmlns:a16="http://schemas.microsoft.com/office/drawing/2014/main" id="{00000000-0008-0000-0C00-00000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3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4"/>
              </a:ext>
            </a:extLst>
          </a:blip>
          <a:stretch>
            <a:fillRect/>
          </a:stretch>
        </xdr:blipFill>
        <xdr:spPr>
          <a:xfrm>
            <a:off x="4495800" y="99060"/>
            <a:ext cx="640080" cy="640080"/>
          </a:xfrm>
          <a:prstGeom prst="rect">
            <a:avLst/>
          </a:prstGeom>
        </xdr:spPr>
      </xdr:pic>
    </xdr:grpSp>
    <xdr:clientData/>
  </xdr:twoCellAnchor>
  <xdr:twoCellAnchor>
    <xdr:from>
      <xdr:col>29</xdr:col>
      <xdr:colOff>15240</xdr:colOff>
      <xdr:row>0</xdr:row>
      <xdr:rowOff>76200</xdr:rowOff>
    </xdr:from>
    <xdr:to>
      <xdr:col>30</xdr:col>
      <xdr:colOff>91440</xdr:colOff>
      <xdr:row>1</xdr:row>
      <xdr:rowOff>83820</xdr:rowOff>
    </xdr:to>
    <xdr:sp macro="" textlink="">
      <xdr:nvSpPr>
        <xdr:cNvPr id="17" name="Flecha: pentágono 16"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SpPr/>
      </xdr:nvSpPr>
      <xdr:spPr>
        <a:xfrm rot="5400000">
          <a:off x="3326130" y="80010"/>
          <a:ext cx="198120" cy="190500"/>
        </a:xfrm>
        <a:prstGeom prst="homePlate">
          <a:avLst/>
        </a:prstGeom>
        <a:solidFill>
          <a:schemeClr val="accent1"/>
        </a:solidFill>
        <a:ln>
          <a:solidFill>
            <a:schemeClr val="bg1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 editAs="oneCell">
    <xdr:from>
      <xdr:col>56</xdr:col>
      <xdr:colOff>53340</xdr:colOff>
      <xdr:row>0</xdr:row>
      <xdr:rowOff>0</xdr:rowOff>
    </xdr:from>
    <xdr:to>
      <xdr:col>73</xdr:col>
      <xdr:colOff>38100</xdr:colOff>
      <xdr:row>7</xdr:row>
      <xdr:rowOff>16583</xdr:rowOff>
    </xdr:to>
    <xdr:pic>
      <xdr:nvPicPr>
        <xdr:cNvPr id="18" name="Imagen 17">
          <a:extLst>
            <a:ext uri="{FF2B5EF4-FFF2-40B4-BE49-F238E27FC236}">
              <a16:creationId xmlns:a16="http://schemas.microsoft.com/office/drawing/2014/main" id="{00000000-0008-0000-0C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 cstate="print">
          <a:extLst>
            <a:ext uri="{BEBA8EAE-BF5A-486C-A8C5-ECC9F3942E4B}">
              <a14:imgProps xmlns:a14="http://schemas.microsoft.com/office/drawing/2010/main">
                <a14:imgLayer r:embed="rId36">
                  <a14:imgEffect>
                    <a14:backgroundRemoval t="9677" b="89677" l="6928" r="89910">
                      <a14:foregroundMark x1="7831" y1="76774" x2="7831" y2="76774"/>
                      <a14:foregroundMark x1="16717" y1="64086" x2="16717" y2="64086"/>
                      <a14:foregroundMark x1="6928" y1="61290" x2="6928" y2="61290"/>
                      <a14:foregroundMark x1="32078" y1="61290" x2="32078" y2="61290"/>
                      <a14:foregroundMark x1="48343" y1="75914" x2="48343" y2="75914"/>
                      <a14:foregroundMark x1="67018" y1="62581" x2="67018" y2="62581"/>
                      <a14:foregroundMark x1="72440" y1="65376" x2="72440" y2="65376"/>
                      <a14:foregroundMark x1="88705" y1="70968" x2="88705" y2="70968"/>
                      <a14:foregroundMark x1="89608" y1="38710" x2="89608" y2="38710"/>
                      <a14:foregroundMark x1="75904" y1="25376" x2="75904" y2="25376"/>
                      <a14:foregroundMark x1="65060" y1="25376" x2="65060" y2="25376"/>
                      <a14:foregroundMark x1="72440" y1="41505" x2="72440" y2="41505"/>
                      <a14:foregroundMark x1="62048" y1="49247" x2="62048" y2="49247"/>
                      <a14:foregroundMark x1="56627" y1="44301" x2="56627" y2="44301"/>
                      <a14:foregroundMark x1="61145" y1="31613" x2="61145" y2="31613"/>
                      <a14:foregroundMark x1="52711" y1="34409" x2="52711" y2="34409"/>
                      <a14:foregroundMark x1="45783" y1="40000" x2="45783" y2="40000"/>
                      <a14:foregroundMark x1="42319" y1="40000" x2="42319" y2="40000"/>
                      <a14:foregroundMark x1="36898" y1="47097" x2="36898" y2="47097"/>
                      <a14:foregroundMark x1="42319" y1="49247" x2="42319" y2="49247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37"/>
            </a:ext>
          </a:extLst>
        </a:blip>
        <a:stretch>
          <a:fillRect/>
        </a:stretch>
      </xdr:blipFill>
      <xdr:spPr>
        <a:xfrm>
          <a:off x="6454140" y="0"/>
          <a:ext cx="1927860" cy="1350083"/>
        </a:xfrm>
        <a:prstGeom prst="rect">
          <a:avLst/>
        </a:prstGeom>
        <a:effectLst>
          <a:glow rad="38100">
            <a:schemeClr val="bg1"/>
          </a:glow>
        </a:effectLst>
      </xdr:spPr>
    </xdr:pic>
    <xdr:clientData/>
  </xdr:twoCellAnchor>
  <xdr:twoCellAnchor>
    <xdr:from>
      <xdr:col>21</xdr:col>
      <xdr:colOff>0</xdr:colOff>
      <xdr:row>7</xdr:row>
      <xdr:rowOff>65801</xdr:rowOff>
    </xdr:from>
    <xdr:to>
      <xdr:col>23</xdr:col>
      <xdr:colOff>39766</xdr:colOff>
      <xdr:row>8</xdr:row>
      <xdr:rowOff>155177</xdr:rowOff>
    </xdr:to>
    <xdr:grpSp>
      <xdr:nvGrpSpPr>
        <xdr:cNvPr id="19" name="Grupo 18"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GrpSpPr/>
      </xdr:nvGrpSpPr>
      <xdr:grpSpPr>
        <a:xfrm>
          <a:off x="2400300" y="1399301"/>
          <a:ext cx="268366" cy="272256"/>
          <a:chOff x="2393791" y="1399301"/>
          <a:chExt cx="268366" cy="270351"/>
        </a:xfrm>
      </xdr:grpSpPr>
      <xdr:sp macro="" textlink="">
        <xdr:nvSpPr>
          <xdr:cNvPr id="20" name="Forma libre: forma 19">
            <a:extLst>
              <a:ext uri="{FF2B5EF4-FFF2-40B4-BE49-F238E27FC236}">
                <a16:creationId xmlns:a16="http://schemas.microsoft.com/office/drawing/2014/main" id="{00000000-0008-0000-0C00-000014000000}"/>
              </a:ext>
            </a:extLst>
          </xdr:cNvPr>
          <xdr:cNvSpPr/>
        </xdr:nvSpPr>
        <xdr:spPr>
          <a:xfrm>
            <a:off x="2393791" y="1399301"/>
            <a:ext cx="268366" cy="270351"/>
          </a:xfrm>
          <a:custGeom>
            <a:avLst/>
            <a:gdLst>
              <a:gd name="connsiteX0" fmla="*/ 23336 w 268366"/>
              <a:gd name="connsiteY0" fmla="*/ 0 h 272256"/>
              <a:gd name="connsiteX1" fmla="*/ 0 w 268366"/>
              <a:gd name="connsiteY1" fmla="*/ 0 h 272256"/>
              <a:gd name="connsiteX2" fmla="*/ 0 w 268366"/>
              <a:gd name="connsiteY2" fmla="*/ 272256 h 272256"/>
              <a:gd name="connsiteX3" fmla="*/ 268367 w 268366"/>
              <a:gd name="connsiteY3" fmla="*/ 272256 h 272256"/>
              <a:gd name="connsiteX4" fmla="*/ 268367 w 268366"/>
              <a:gd name="connsiteY4" fmla="*/ 248920 h 272256"/>
              <a:gd name="connsiteX5" fmla="*/ 23336 w 268366"/>
              <a:gd name="connsiteY5" fmla="*/ 248920 h 272256"/>
              <a:gd name="connsiteX6" fmla="*/ 23336 w 268366"/>
              <a:gd name="connsiteY6" fmla="*/ 0 h 27225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268366" h="272256">
                <a:moveTo>
                  <a:pt x="23336" y="0"/>
                </a:moveTo>
                <a:lnTo>
                  <a:pt x="0" y="0"/>
                </a:lnTo>
                <a:lnTo>
                  <a:pt x="0" y="272256"/>
                </a:lnTo>
                <a:lnTo>
                  <a:pt x="268367" y="272256"/>
                </a:lnTo>
                <a:lnTo>
                  <a:pt x="268367" y="248920"/>
                </a:lnTo>
                <a:lnTo>
                  <a:pt x="23336" y="248920"/>
                </a:lnTo>
                <a:lnTo>
                  <a:pt x="23336" y="0"/>
                </a:lnTo>
                <a:close/>
              </a:path>
            </a:pathLst>
          </a:custGeom>
          <a:solidFill>
            <a:srgbClr val="00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1" name="Forma libre: forma 20">
            <a:extLst>
              <a:ext uri="{FF2B5EF4-FFF2-40B4-BE49-F238E27FC236}">
                <a16:creationId xmlns:a16="http://schemas.microsoft.com/office/drawing/2014/main" id="{00000000-0008-0000-0C00-000015000000}"/>
              </a:ext>
            </a:extLst>
          </xdr:cNvPr>
          <xdr:cNvSpPr/>
        </xdr:nvSpPr>
        <xdr:spPr>
          <a:xfrm rot="10800000">
            <a:off x="2603817" y="1399301"/>
            <a:ext cx="58340" cy="223678"/>
          </a:xfrm>
          <a:custGeom>
            <a:avLst/>
            <a:gdLst>
              <a:gd name="connsiteX0" fmla="*/ 0 w 58340"/>
              <a:gd name="connsiteY0" fmla="*/ 0 h 225583"/>
              <a:gd name="connsiteX1" fmla="*/ 58341 w 58340"/>
              <a:gd name="connsiteY1" fmla="*/ 0 h 225583"/>
              <a:gd name="connsiteX2" fmla="*/ 58341 w 58340"/>
              <a:gd name="connsiteY2" fmla="*/ 225584 h 225583"/>
              <a:gd name="connsiteX3" fmla="*/ 0 w 58340"/>
              <a:gd name="connsiteY3" fmla="*/ 225584 h 225583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225583">
                <a:moveTo>
                  <a:pt x="0" y="0"/>
                </a:moveTo>
                <a:lnTo>
                  <a:pt x="58341" y="0"/>
                </a:lnTo>
                <a:lnTo>
                  <a:pt x="58341" y="225584"/>
                </a:lnTo>
                <a:lnTo>
                  <a:pt x="0" y="225584"/>
                </a:lnTo>
                <a:close/>
              </a:path>
            </a:pathLst>
          </a:custGeom>
          <a:solidFill>
            <a:srgbClr val="00B05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2" name="Forma libre: forma 21">
            <a:extLst>
              <a:ext uri="{FF2B5EF4-FFF2-40B4-BE49-F238E27FC236}">
                <a16:creationId xmlns:a16="http://schemas.microsoft.com/office/drawing/2014/main" id="{00000000-0008-0000-0C00-000016000000}"/>
              </a:ext>
            </a:extLst>
          </xdr:cNvPr>
          <xdr:cNvSpPr/>
        </xdr:nvSpPr>
        <xdr:spPr>
          <a:xfrm rot="10800000">
            <a:off x="2522140" y="1477089"/>
            <a:ext cx="58340" cy="145891"/>
          </a:xfrm>
          <a:custGeom>
            <a:avLst/>
            <a:gdLst>
              <a:gd name="connsiteX0" fmla="*/ 0 w 58340"/>
              <a:gd name="connsiteY0" fmla="*/ 0 h 147796"/>
              <a:gd name="connsiteX1" fmla="*/ 58341 w 58340"/>
              <a:gd name="connsiteY1" fmla="*/ 0 h 147796"/>
              <a:gd name="connsiteX2" fmla="*/ 58341 w 58340"/>
              <a:gd name="connsiteY2" fmla="*/ 147796 h 147796"/>
              <a:gd name="connsiteX3" fmla="*/ 0 w 58340"/>
              <a:gd name="connsiteY3" fmla="*/ 147796 h 14779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147796">
                <a:moveTo>
                  <a:pt x="0" y="0"/>
                </a:moveTo>
                <a:lnTo>
                  <a:pt x="58341" y="0"/>
                </a:lnTo>
                <a:lnTo>
                  <a:pt x="58341" y="147796"/>
                </a:lnTo>
                <a:lnTo>
                  <a:pt x="0" y="147796"/>
                </a:lnTo>
                <a:close/>
              </a:path>
            </a:pathLst>
          </a:custGeom>
          <a:solidFill>
            <a:srgbClr val="FFC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3" name="Forma libre: forma 22">
            <a:extLst>
              <a:ext uri="{FF2B5EF4-FFF2-40B4-BE49-F238E27FC236}">
                <a16:creationId xmlns:a16="http://schemas.microsoft.com/office/drawing/2014/main" id="{00000000-0008-0000-0C00-000017000000}"/>
              </a:ext>
            </a:extLst>
          </xdr:cNvPr>
          <xdr:cNvSpPr/>
        </xdr:nvSpPr>
        <xdr:spPr>
          <a:xfrm rot="10800000">
            <a:off x="2440463" y="1545193"/>
            <a:ext cx="58340" cy="77787"/>
          </a:xfrm>
          <a:custGeom>
            <a:avLst/>
            <a:gdLst>
              <a:gd name="connsiteX0" fmla="*/ 0 w 58340"/>
              <a:gd name="connsiteY0" fmla="*/ 0 h 77787"/>
              <a:gd name="connsiteX1" fmla="*/ 58341 w 58340"/>
              <a:gd name="connsiteY1" fmla="*/ 0 h 77787"/>
              <a:gd name="connsiteX2" fmla="*/ 58341 w 58340"/>
              <a:gd name="connsiteY2" fmla="*/ 77788 h 77787"/>
              <a:gd name="connsiteX3" fmla="*/ 0 w 58340"/>
              <a:gd name="connsiteY3" fmla="*/ 77788 h 7778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77787">
                <a:moveTo>
                  <a:pt x="0" y="0"/>
                </a:moveTo>
                <a:lnTo>
                  <a:pt x="58341" y="0"/>
                </a:lnTo>
                <a:lnTo>
                  <a:pt x="58341" y="77788"/>
                </a:lnTo>
                <a:lnTo>
                  <a:pt x="0" y="77788"/>
                </a:lnTo>
                <a:close/>
              </a:path>
            </a:pathLst>
          </a:custGeom>
          <a:solidFill>
            <a:srgbClr val="FF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4" name="Forma libre: forma 23">
            <a:extLst>
              <a:ext uri="{FF2B5EF4-FFF2-40B4-BE49-F238E27FC236}">
                <a16:creationId xmlns:a16="http://schemas.microsoft.com/office/drawing/2014/main" id="{00000000-0008-0000-0C00-000018000000}"/>
              </a:ext>
            </a:extLst>
          </xdr:cNvPr>
          <xdr:cNvSpPr/>
        </xdr:nvSpPr>
        <xdr:spPr>
          <a:xfrm>
            <a:off x="2438869" y="1399301"/>
            <a:ext cx="126054" cy="124149"/>
          </a:xfrm>
          <a:custGeom>
            <a:avLst/>
            <a:gdLst>
              <a:gd name="connsiteX0" fmla="*/ 126055 w 126054"/>
              <a:gd name="connsiteY0" fmla="*/ 53440 h 126054"/>
              <a:gd name="connsiteX1" fmla="*/ 126055 w 126054"/>
              <a:gd name="connsiteY1" fmla="*/ 0 h 126054"/>
              <a:gd name="connsiteX2" fmla="*/ 72615 w 126054"/>
              <a:gd name="connsiteY2" fmla="*/ 0 h 126054"/>
              <a:gd name="connsiteX3" fmla="*/ 93851 w 126054"/>
              <a:gd name="connsiteY3" fmla="*/ 21236 h 126054"/>
              <a:gd name="connsiteX4" fmla="*/ 0 w 126054"/>
              <a:gd name="connsiteY4" fmla="*/ 115087 h 126054"/>
              <a:gd name="connsiteX5" fmla="*/ 10968 w 126054"/>
              <a:gd name="connsiteY5" fmla="*/ 126055 h 126054"/>
              <a:gd name="connsiteX6" fmla="*/ 104819 w 126054"/>
              <a:gd name="connsiteY6" fmla="*/ 32243 h 126054"/>
              <a:gd name="connsiteX7" fmla="*/ 126055 w 126054"/>
              <a:gd name="connsiteY7" fmla="*/ 53440 h 126054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126054" h="126054">
                <a:moveTo>
                  <a:pt x="126055" y="53440"/>
                </a:moveTo>
                <a:lnTo>
                  <a:pt x="126055" y="0"/>
                </a:lnTo>
                <a:lnTo>
                  <a:pt x="72615" y="0"/>
                </a:lnTo>
                <a:lnTo>
                  <a:pt x="93851" y="21236"/>
                </a:lnTo>
                <a:lnTo>
                  <a:pt x="0" y="115087"/>
                </a:lnTo>
                <a:lnTo>
                  <a:pt x="10968" y="126055"/>
                </a:lnTo>
                <a:lnTo>
                  <a:pt x="104819" y="32243"/>
                </a:lnTo>
                <a:lnTo>
                  <a:pt x="126055" y="53440"/>
                </a:lnTo>
                <a:close/>
              </a:path>
            </a:pathLst>
          </a:custGeom>
          <a:solidFill>
            <a:srgbClr val="00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</xdr:grpSp>
    <xdr:clientData/>
  </xdr:twoCellAnchor>
  <xdr:twoCellAnchor editAs="oneCell">
    <xdr:from>
      <xdr:col>60</xdr:col>
      <xdr:colOff>82709</xdr:colOff>
      <xdr:row>7</xdr:row>
      <xdr:rowOff>45720</xdr:rowOff>
    </xdr:from>
    <xdr:to>
      <xdr:col>63</xdr:col>
      <xdr:colOff>63809</xdr:colOff>
      <xdr:row>9</xdr:row>
      <xdr:rowOff>3960</xdr:rowOff>
    </xdr:to>
    <xdr:pic>
      <xdr:nvPicPr>
        <xdr:cNvPr id="25" name="Gráfico 24" descr="Cronómetro 75% con relleno sólido">
          <a:extLst>
            <a:ext uri="{FF2B5EF4-FFF2-40B4-BE49-F238E27FC236}">
              <a16:creationId xmlns:a16="http://schemas.microsoft.com/office/drawing/2014/main" id="{00000000-0008-0000-0C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9"/>
            </a:ext>
          </a:extLst>
        </a:blip>
        <a:stretch>
          <a:fillRect/>
        </a:stretch>
      </xdr:blipFill>
      <xdr:spPr>
        <a:xfrm>
          <a:off x="6940709" y="1379220"/>
          <a:ext cx="324000" cy="324000"/>
        </a:xfrm>
        <a:prstGeom prst="rect">
          <a:avLst/>
        </a:prstGeom>
      </xdr:spPr>
    </xdr:pic>
    <xdr:clientData/>
  </xdr:twoCellAnchor>
  <xdr:twoCellAnchor editAs="oneCell">
    <xdr:from>
      <xdr:col>60</xdr:col>
      <xdr:colOff>97949</xdr:colOff>
      <xdr:row>16</xdr:row>
      <xdr:rowOff>45720</xdr:rowOff>
    </xdr:from>
    <xdr:to>
      <xdr:col>64</xdr:col>
      <xdr:colOff>749</xdr:colOff>
      <xdr:row>18</xdr:row>
      <xdr:rowOff>39960</xdr:rowOff>
    </xdr:to>
    <xdr:pic>
      <xdr:nvPicPr>
        <xdr:cNvPr id="26" name="Gráfico 25" descr="Mano con dedo índice apuntando a la derecha con relleno sólido">
          <a:extLst>
            <a:ext uri="{FF2B5EF4-FFF2-40B4-BE49-F238E27FC236}">
              <a16:creationId xmlns:a16="http://schemas.microsoft.com/office/drawing/2014/main" id="{00000000-0008-0000-0C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1"/>
            </a:ext>
          </a:extLst>
        </a:blip>
        <a:stretch>
          <a:fillRect/>
        </a:stretch>
      </xdr:blipFill>
      <xdr:spPr>
        <a:xfrm>
          <a:off x="6955949" y="3025140"/>
          <a:ext cx="360000" cy="360000"/>
        </a:xfrm>
        <a:prstGeom prst="rect">
          <a:avLst/>
        </a:prstGeom>
      </xdr:spPr>
    </xdr:pic>
    <xdr:clientData/>
  </xdr:twoCellAnchor>
  <xdr:twoCellAnchor editAs="oneCell">
    <xdr:from>
      <xdr:col>60</xdr:col>
      <xdr:colOff>82709</xdr:colOff>
      <xdr:row>25</xdr:row>
      <xdr:rowOff>38100</xdr:rowOff>
    </xdr:from>
    <xdr:to>
      <xdr:col>63</xdr:col>
      <xdr:colOff>75089</xdr:colOff>
      <xdr:row>27</xdr:row>
      <xdr:rowOff>7620</xdr:rowOff>
    </xdr:to>
    <xdr:pic>
      <xdr:nvPicPr>
        <xdr:cNvPr id="27" name="Gráfico 26" descr="Lluvia de ideas con relleno sólido">
          <a:extLst>
            <a:ext uri="{FF2B5EF4-FFF2-40B4-BE49-F238E27FC236}">
              <a16:creationId xmlns:a16="http://schemas.microsoft.com/office/drawing/2014/main" id="{00000000-0008-0000-0C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3"/>
            </a:ext>
          </a:extLst>
        </a:blip>
        <a:stretch>
          <a:fillRect/>
        </a:stretch>
      </xdr:blipFill>
      <xdr:spPr>
        <a:xfrm>
          <a:off x="6940709" y="4663440"/>
          <a:ext cx="335280" cy="33528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90</xdr:col>
      <xdr:colOff>0</xdr:colOff>
      <xdr:row>0</xdr:row>
      <xdr:rowOff>171450</xdr:rowOff>
    </xdr:from>
    <xdr:to>
      <xdr:col>90</xdr:col>
      <xdr:colOff>0</xdr:colOff>
      <xdr:row>3</xdr:row>
      <xdr:rowOff>158115</xdr:rowOff>
    </xdr:to>
    <xdr:pic>
      <xdr:nvPicPr>
        <xdr:cNvPr id="39077" name="Picture 8">
          <a:extLst>
            <a:ext uri="{FF2B5EF4-FFF2-40B4-BE49-F238E27FC236}">
              <a16:creationId xmlns:a16="http://schemas.microsoft.com/office/drawing/2014/main" id="{00000000-0008-0000-0D00-0000A59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171450"/>
          <a:ext cx="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90</xdr:col>
      <xdr:colOff>0</xdr:colOff>
      <xdr:row>0</xdr:row>
      <xdr:rowOff>57150</xdr:rowOff>
    </xdr:from>
    <xdr:to>
      <xdr:col>90</xdr:col>
      <xdr:colOff>0</xdr:colOff>
      <xdr:row>2</xdr:row>
      <xdr:rowOff>167640</xdr:rowOff>
    </xdr:to>
    <xdr:pic>
      <xdr:nvPicPr>
        <xdr:cNvPr id="39078" name="Picture 10">
          <a:extLst>
            <a:ext uri="{FF2B5EF4-FFF2-40B4-BE49-F238E27FC236}">
              <a16:creationId xmlns:a16="http://schemas.microsoft.com/office/drawing/2014/main" id="{00000000-0008-0000-0D00-0000A69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57150"/>
          <a:ext cx="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90</xdr:col>
      <xdr:colOff>0</xdr:colOff>
      <xdr:row>0</xdr:row>
      <xdr:rowOff>19050</xdr:rowOff>
    </xdr:from>
    <xdr:to>
      <xdr:col>90</xdr:col>
      <xdr:colOff>0</xdr:colOff>
      <xdr:row>3</xdr:row>
      <xdr:rowOff>129540</xdr:rowOff>
    </xdr:to>
    <xdr:pic>
      <xdr:nvPicPr>
        <xdr:cNvPr id="39079" name="Picture 12">
          <a:extLst>
            <a:ext uri="{FF2B5EF4-FFF2-40B4-BE49-F238E27FC236}">
              <a16:creationId xmlns:a16="http://schemas.microsoft.com/office/drawing/2014/main" id="{00000000-0008-0000-0D00-0000A79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19050"/>
          <a:ext cx="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90</xdr:col>
      <xdr:colOff>0</xdr:colOff>
      <xdr:row>0</xdr:row>
      <xdr:rowOff>0</xdr:rowOff>
    </xdr:from>
    <xdr:to>
      <xdr:col>90</xdr:col>
      <xdr:colOff>0</xdr:colOff>
      <xdr:row>3</xdr:row>
      <xdr:rowOff>81915</xdr:rowOff>
    </xdr:to>
    <xdr:pic>
      <xdr:nvPicPr>
        <xdr:cNvPr id="39080" name="Picture 20">
          <a:extLst>
            <a:ext uri="{FF2B5EF4-FFF2-40B4-BE49-F238E27FC236}">
              <a16:creationId xmlns:a16="http://schemas.microsoft.com/office/drawing/2014/main" id="{00000000-0008-0000-0D00-0000A89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0"/>
          <a:ext cx="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9</xdr:row>
      <xdr:rowOff>0</xdr:rowOff>
    </xdr:from>
    <xdr:to>
      <xdr:col>59</xdr:col>
      <xdr:colOff>0</xdr:colOff>
      <xdr:row>19</xdr:row>
      <xdr:rowOff>152400</xdr:rowOff>
    </xdr:to>
    <xdr:graphicFrame macro="">
      <xdr:nvGraphicFramePr>
        <xdr:cNvPr id="39082" name="Gráfico 22">
          <a:extLst>
            <a:ext uri="{FF2B5EF4-FFF2-40B4-BE49-F238E27FC236}">
              <a16:creationId xmlns:a16="http://schemas.microsoft.com/office/drawing/2014/main" id="{00000000-0008-0000-0D00-0000AA9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9</xdr:row>
      <xdr:rowOff>0</xdr:rowOff>
    </xdr:from>
    <xdr:to>
      <xdr:col>19</xdr:col>
      <xdr:colOff>104775</xdr:colOff>
      <xdr:row>9</xdr:row>
      <xdr:rowOff>171450</xdr:rowOff>
    </xdr:to>
    <xdr:pic>
      <xdr:nvPicPr>
        <xdr:cNvPr id="39098" name="Imagem 20" descr="quadro.png">
          <a:hlinkClick xmlns:r="http://schemas.openxmlformats.org/officeDocument/2006/relationships" r:id="rId6" tooltip="PROCESOS INTERNOS"/>
          <a:extLst>
            <a:ext uri="{FF2B5EF4-FFF2-40B4-BE49-F238E27FC236}">
              <a16:creationId xmlns:a16="http://schemas.microsoft.com/office/drawing/2014/main" id="{00000000-0008-0000-0D00-0000BA9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24025"/>
          <a:ext cx="2276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7620</xdr:rowOff>
    </xdr:from>
    <xdr:to>
      <xdr:col>19</xdr:col>
      <xdr:colOff>104775</xdr:colOff>
      <xdr:row>11</xdr:row>
      <xdr:rowOff>179070</xdr:rowOff>
    </xdr:to>
    <xdr:pic>
      <xdr:nvPicPr>
        <xdr:cNvPr id="39100" name="Imagem 20" descr="quadro.png">
          <a:hlinkClick xmlns:r="http://schemas.openxmlformats.org/officeDocument/2006/relationships" r:id="rId8" tooltip="PROCESOS INTERNOS"/>
          <a:extLst>
            <a:ext uri="{FF2B5EF4-FFF2-40B4-BE49-F238E27FC236}">
              <a16:creationId xmlns:a16="http://schemas.microsoft.com/office/drawing/2014/main" id="{00000000-0008-0000-0D00-0000BC9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72640"/>
          <a:ext cx="2276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11430</xdr:rowOff>
    </xdr:from>
    <xdr:to>
      <xdr:col>19</xdr:col>
      <xdr:colOff>104775</xdr:colOff>
      <xdr:row>12</xdr:row>
      <xdr:rowOff>175260</xdr:rowOff>
    </xdr:to>
    <xdr:pic>
      <xdr:nvPicPr>
        <xdr:cNvPr id="39101" name="Imagem 20" descr="quadro.png">
          <a:hlinkClick xmlns:r="http://schemas.openxmlformats.org/officeDocument/2006/relationships" r:id="rId9" tooltip="PROCESOS INTERNOS"/>
          <a:extLst>
            <a:ext uri="{FF2B5EF4-FFF2-40B4-BE49-F238E27FC236}">
              <a16:creationId xmlns:a16="http://schemas.microsoft.com/office/drawing/2014/main" id="{00000000-0008-0000-0D00-0000BD9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59330"/>
          <a:ext cx="2276475" cy="1638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171450</xdr:rowOff>
    </xdr:from>
    <xdr:to>
      <xdr:col>19</xdr:col>
      <xdr:colOff>104775</xdr:colOff>
      <xdr:row>13</xdr:row>
      <xdr:rowOff>152400</xdr:rowOff>
    </xdr:to>
    <xdr:pic>
      <xdr:nvPicPr>
        <xdr:cNvPr id="39102" name="Imagem 20" descr="quadro.png">
          <a:hlinkClick xmlns:r="http://schemas.openxmlformats.org/officeDocument/2006/relationships" r:id="rId10" tooltip="PROCESOS INTERNOS"/>
          <a:extLst>
            <a:ext uri="{FF2B5EF4-FFF2-40B4-BE49-F238E27FC236}">
              <a16:creationId xmlns:a16="http://schemas.microsoft.com/office/drawing/2014/main" id="{00000000-0008-0000-0D00-0000BE9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66975"/>
          <a:ext cx="2276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99060</xdr:colOff>
      <xdr:row>4</xdr:row>
      <xdr:rowOff>160020</xdr:rowOff>
    </xdr:from>
    <xdr:to>
      <xdr:col>3</xdr:col>
      <xdr:colOff>8160</xdr:colOff>
      <xdr:row>6</xdr:row>
      <xdr:rowOff>31020</xdr:rowOff>
    </xdr:to>
    <xdr:sp macro="" textlink="">
      <xdr:nvSpPr>
        <xdr:cNvPr id="2" name="Elipse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/>
      </xdr:nvSpPr>
      <xdr:spPr>
        <a:xfrm>
          <a:off x="99060" y="922020"/>
          <a:ext cx="252000" cy="252000"/>
        </a:xfrm>
        <a:prstGeom prst="ellipse">
          <a:avLst/>
        </a:prstGeom>
        <a:noFill/>
        <a:ln w="38100"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 editAs="absolute">
    <xdr:from>
      <xdr:col>0</xdr:col>
      <xdr:colOff>0</xdr:colOff>
      <xdr:row>0</xdr:row>
      <xdr:rowOff>60960</xdr:rowOff>
    </xdr:from>
    <xdr:to>
      <xdr:col>47</xdr:col>
      <xdr:colOff>60960</xdr:colOff>
      <xdr:row>4</xdr:row>
      <xdr:rowOff>15240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pSpPr/>
      </xdr:nvGrpSpPr>
      <xdr:grpSpPr>
        <a:xfrm>
          <a:off x="0" y="60960"/>
          <a:ext cx="5433060" cy="716280"/>
          <a:chOff x="0" y="60960"/>
          <a:chExt cx="5433060" cy="716280"/>
        </a:xfrm>
      </xdr:grpSpPr>
      <xdr:grpSp>
        <xdr:nvGrpSpPr>
          <xdr:cNvPr id="4" name="Grupo 3">
            <a:extLst>
              <a:ext uri="{FF2B5EF4-FFF2-40B4-BE49-F238E27FC236}">
                <a16:creationId xmlns:a16="http://schemas.microsoft.com/office/drawing/2014/main" id="{00000000-0008-0000-0D00-000004000000}"/>
              </a:ext>
            </a:extLst>
          </xdr:cNvPr>
          <xdr:cNvGrpSpPr/>
        </xdr:nvGrpSpPr>
        <xdr:grpSpPr>
          <a:xfrm>
            <a:off x="0" y="83820"/>
            <a:ext cx="5433060" cy="647700"/>
            <a:chOff x="365760" y="289560"/>
            <a:chExt cx="5433060" cy="640080"/>
          </a:xfrm>
        </xdr:grpSpPr>
        <xdr:sp macro="" textlink="">
          <xdr:nvSpPr>
            <xdr:cNvPr id="15" name="Rectángulo: esquinas redondeadas 14">
              <a:extLst>
                <a:ext uri="{FF2B5EF4-FFF2-40B4-BE49-F238E27FC236}">
                  <a16:creationId xmlns:a16="http://schemas.microsoft.com/office/drawing/2014/main" id="{00000000-0008-0000-0D00-00000F000000}"/>
                </a:ext>
              </a:extLst>
            </xdr:cNvPr>
            <xdr:cNvSpPr/>
          </xdr:nvSpPr>
          <xdr:spPr>
            <a:xfrm>
              <a:off x="685800" y="289560"/>
              <a:ext cx="5113020" cy="640080"/>
            </a:xfrm>
            <a:prstGeom prst="roundRect">
              <a:avLst>
                <a:gd name="adj" fmla="val 50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PE" sz="1100"/>
            </a:p>
          </xdr:txBody>
        </xdr:sp>
        <xdr:sp macro="" textlink="">
          <xdr:nvSpPr>
            <xdr:cNvPr id="16" name="Rectángulo 15">
              <a:extLst>
                <a:ext uri="{FF2B5EF4-FFF2-40B4-BE49-F238E27FC236}">
                  <a16:creationId xmlns:a16="http://schemas.microsoft.com/office/drawing/2014/main" id="{00000000-0008-0000-0D00-000010000000}"/>
                </a:ext>
              </a:extLst>
            </xdr:cNvPr>
            <xdr:cNvSpPr/>
          </xdr:nvSpPr>
          <xdr:spPr>
            <a:xfrm>
              <a:off x="365760" y="289560"/>
              <a:ext cx="670560" cy="640080"/>
            </a:xfrm>
            <a:prstGeom prst="rect">
              <a:avLst/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PE" sz="1100"/>
            </a:p>
          </xdr:txBody>
        </xdr:sp>
      </xdr:grpSp>
      <xdr:pic>
        <xdr:nvPicPr>
          <xdr:cNvPr id="5" name="Gráfico 4" descr="Base de datos con relleno sólido">
            <a:hlinkClick xmlns:r="http://schemas.openxmlformats.org/officeDocument/2006/relationships" r:id="rId11" tooltip="OBJETIVOS"/>
            <a:extLst>
              <a:ext uri="{FF2B5EF4-FFF2-40B4-BE49-F238E27FC236}">
                <a16:creationId xmlns:a16="http://schemas.microsoft.com/office/drawing/2014/main" id="{00000000-0008-0000-0D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2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3"/>
              </a:ext>
            </a:extLst>
          </a:blip>
          <a:stretch>
            <a:fillRect/>
          </a:stretch>
        </xdr:blipFill>
        <xdr:spPr>
          <a:xfrm>
            <a:off x="68580" y="144780"/>
            <a:ext cx="548640" cy="548640"/>
          </a:xfrm>
          <a:prstGeom prst="rect">
            <a:avLst/>
          </a:prstGeom>
        </xdr:spPr>
      </xdr:pic>
      <xdr:pic>
        <xdr:nvPicPr>
          <xdr:cNvPr id="6" name="Gráfico 5" descr="Flujo de trabajo con relleno sólido">
            <a:hlinkClick xmlns:r="http://schemas.openxmlformats.org/officeDocument/2006/relationships" r:id="rId14" tooltip="MAPA ESTRATÉGICO"/>
            <a:extLst>
              <a:ext uri="{FF2B5EF4-FFF2-40B4-BE49-F238E27FC236}">
                <a16:creationId xmlns:a16="http://schemas.microsoft.com/office/drawing/2014/main" id="{00000000-0008-0000-0D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5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6"/>
              </a:ext>
            </a:extLst>
          </a:blip>
          <a:stretch>
            <a:fillRect/>
          </a:stretch>
        </xdr:blipFill>
        <xdr:spPr>
          <a:xfrm>
            <a:off x="645523" y="137160"/>
            <a:ext cx="563880" cy="563880"/>
          </a:xfrm>
          <a:prstGeom prst="rect">
            <a:avLst/>
          </a:prstGeom>
        </xdr:spPr>
      </xdr:pic>
      <xdr:grpSp>
        <xdr:nvGrpSpPr>
          <xdr:cNvPr id="7" name="Grupo 6">
            <a:hlinkClick xmlns:r="http://schemas.openxmlformats.org/officeDocument/2006/relationships" r:id="rId17" tooltip="BALANCED SCORE CARD"/>
            <a:extLst>
              <a:ext uri="{FF2B5EF4-FFF2-40B4-BE49-F238E27FC236}">
                <a16:creationId xmlns:a16="http://schemas.microsoft.com/office/drawing/2014/main" id="{00000000-0008-0000-0D00-000007000000}"/>
              </a:ext>
            </a:extLst>
          </xdr:cNvPr>
          <xdr:cNvGrpSpPr/>
        </xdr:nvGrpSpPr>
        <xdr:grpSpPr>
          <a:xfrm>
            <a:off x="1237706" y="83820"/>
            <a:ext cx="670560" cy="670560"/>
            <a:chOff x="1325880" y="76200"/>
            <a:chExt cx="670560" cy="670560"/>
          </a:xfrm>
        </xdr:grpSpPr>
        <xdr:pic>
          <xdr:nvPicPr>
            <xdr:cNvPr id="13" name="Gráfico 12" descr="Portátil con relleno sólido">
              <a:extLst>
                <a:ext uri="{FF2B5EF4-FFF2-40B4-BE49-F238E27FC236}">
                  <a16:creationId xmlns:a16="http://schemas.microsoft.com/office/drawing/2014/main" id="{00000000-0008-0000-0D00-00000D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8">
              <a:extLst>
                <a:ext uri="{28A0092B-C50C-407E-A947-70E740481C1C}">
                  <a14:useLocalDpi xmlns:a14="http://schemas.microsoft.com/office/drawing/2010/main" val="0"/>
                </a:ext>
                <a:ext uri="{96DAC541-7B7A-43D3-8B79-37D633B846F1}">
                  <asvg:svgBlip xmlns:asvg="http://schemas.microsoft.com/office/drawing/2016/SVG/main" r:embed="rId19"/>
                </a:ext>
              </a:extLst>
            </a:blip>
            <a:stretch>
              <a:fillRect/>
            </a:stretch>
          </xdr:blipFill>
          <xdr:spPr>
            <a:xfrm>
              <a:off x="1325880" y="76200"/>
              <a:ext cx="670560" cy="670560"/>
            </a:xfrm>
            <a:prstGeom prst="rect">
              <a:avLst/>
            </a:prstGeom>
          </xdr:spPr>
        </xdr:pic>
        <xdr:cxnSp macro="">
          <xdr:nvCxnSpPr>
            <xdr:cNvPr id="14" name="Conector recto de flecha 13">
              <a:extLst>
                <a:ext uri="{FF2B5EF4-FFF2-40B4-BE49-F238E27FC236}">
                  <a16:creationId xmlns:a16="http://schemas.microsoft.com/office/drawing/2014/main" id="{00000000-0008-0000-0D00-00000E000000}"/>
                </a:ext>
              </a:extLst>
            </xdr:cNvPr>
            <xdr:cNvCxnSpPr/>
          </xdr:nvCxnSpPr>
          <xdr:spPr>
            <a:xfrm flipH="1" flipV="1">
              <a:off x="1508760" y="304800"/>
              <a:ext cx="304800" cy="137160"/>
            </a:xfrm>
            <a:prstGeom prst="straightConnector1">
              <a:avLst/>
            </a:prstGeom>
            <a:ln w="19050" cap="flat" cmpd="sng" algn="ctr">
              <a:solidFill>
                <a:schemeClr val="accent6"/>
              </a:solidFill>
              <a:prstDash val="solid"/>
              <a:round/>
              <a:headEnd type="none" w="med" len="med"/>
              <a:tailEnd type="arrow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</xdr:cxnSp>
      </xdr:grpSp>
      <xdr:pic>
        <xdr:nvPicPr>
          <xdr:cNvPr id="8" name="Gráfico 7" descr="Calculadora con relleno sólido">
            <a:hlinkClick xmlns:r="http://schemas.openxmlformats.org/officeDocument/2006/relationships" r:id="rId20" tooltip="PERSPECTIVA FINANCIERA"/>
            <a:extLst>
              <a:ext uri="{FF2B5EF4-FFF2-40B4-BE49-F238E27FC236}">
                <a16:creationId xmlns:a16="http://schemas.microsoft.com/office/drawing/2014/main" id="{00000000-0008-0000-0D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1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2"/>
              </a:ext>
            </a:extLst>
          </a:blip>
          <a:stretch>
            <a:fillRect/>
          </a:stretch>
        </xdr:blipFill>
        <xdr:spPr>
          <a:xfrm>
            <a:off x="1936569" y="144780"/>
            <a:ext cx="548640" cy="548640"/>
          </a:xfrm>
          <a:prstGeom prst="rect">
            <a:avLst/>
          </a:prstGeom>
        </xdr:spPr>
      </xdr:pic>
      <xdr:pic>
        <xdr:nvPicPr>
          <xdr:cNvPr id="9" name="Gráfico 8" descr="Usuarios con relleno sólido">
            <a:hlinkClick xmlns:r="http://schemas.openxmlformats.org/officeDocument/2006/relationships" r:id="rId23" tooltip="PERSPECTIVA RRHH"/>
            <a:extLst>
              <a:ext uri="{FF2B5EF4-FFF2-40B4-BE49-F238E27FC236}">
                <a16:creationId xmlns:a16="http://schemas.microsoft.com/office/drawing/2014/main" id="{00000000-0008-0000-0D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4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5"/>
              </a:ext>
            </a:extLst>
          </a:blip>
          <a:stretch>
            <a:fillRect/>
          </a:stretch>
        </xdr:blipFill>
        <xdr:spPr>
          <a:xfrm>
            <a:off x="3751218" y="60960"/>
            <a:ext cx="716280" cy="716280"/>
          </a:xfrm>
          <a:prstGeom prst="rect">
            <a:avLst/>
          </a:prstGeom>
        </xdr:spPr>
      </xdr:pic>
      <xdr:pic>
        <xdr:nvPicPr>
          <xdr:cNvPr id="10" name="Gráfico 9" descr="Cronómetro con relleno sólido">
            <a:hlinkClick xmlns:r="http://schemas.openxmlformats.org/officeDocument/2006/relationships" r:id="rId6" tooltip="PROCESOS INTERNOS"/>
            <a:extLst>
              <a:ext uri="{FF2B5EF4-FFF2-40B4-BE49-F238E27FC236}">
                <a16:creationId xmlns:a16="http://schemas.microsoft.com/office/drawing/2014/main" id="{00000000-0008-0000-0D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6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7"/>
              </a:ext>
            </a:extLst>
          </a:blip>
          <a:stretch>
            <a:fillRect/>
          </a:stretch>
        </xdr:blipFill>
        <xdr:spPr>
          <a:xfrm>
            <a:off x="3120935" y="118110"/>
            <a:ext cx="601980" cy="601980"/>
          </a:xfrm>
          <a:prstGeom prst="rect">
            <a:avLst/>
          </a:prstGeom>
        </xdr:spPr>
      </xdr:pic>
      <xdr:pic>
        <xdr:nvPicPr>
          <xdr:cNvPr id="11" name="Gráfico 10" descr="Trabajador de oficina con relleno sólido">
            <a:hlinkClick xmlns:r="http://schemas.openxmlformats.org/officeDocument/2006/relationships" r:id="rId28" tooltip="PERSPECTIVA CLIENTES"/>
            <a:extLst>
              <a:ext uri="{FF2B5EF4-FFF2-40B4-BE49-F238E27FC236}">
                <a16:creationId xmlns:a16="http://schemas.microsoft.com/office/drawing/2014/main" id="{00000000-0008-0000-0D00-00000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9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0"/>
              </a:ext>
            </a:extLst>
          </a:blip>
          <a:stretch>
            <a:fillRect/>
          </a:stretch>
        </xdr:blipFill>
        <xdr:spPr>
          <a:xfrm>
            <a:off x="2513512" y="129540"/>
            <a:ext cx="579120" cy="579120"/>
          </a:xfrm>
          <a:prstGeom prst="rect">
            <a:avLst/>
          </a:prstGeom>
        </xdr:spPr>
      </xdr:pic>
      <xdr:pic>
        <xdr:nvPicPr>
          <xdr:cNvPr id="12" name="Gráfico 11" descr="Piezas de ajedrez con relleno sólido">
            <a:hlinkClick xmlns:r="http://schemas.openxmlformats.org/officeDocument/2006/relationships" r:id="rId31" tooltip="INICIATIVAS ESTRATÉGICAS"/>
            <a:extLst>
              <a:ext uri="{FF2B5EF4-FFF2-40B4-BE49-F238E27FC236}">
                <a16:creationId xmlns:a16="http://schemas.microsoft.com/office/drawing/2014/main" id="{00000000-0008-0000-0D00-00000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2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3"/>
              </a:ext>
            </a:extLst>
          </a:blip>
          <a:stretch>
            <a:fillRect/>
          </a:stretch>
        </xdr:blipFill>
        <xdr:spPr>
          <a:xfrm>
            <a:off x="4495800" y="99060"/>
            <a:ext cx="640080" cy="640080"/>
          </a:xfrm>
          <a:prstGeom prst="rect">
            <a:avLst/>
          </a:prstGeom>
        </xdr:spPr>
      </xdr:pic>
    </xdr:grpSp>
    <xdr:clientData/>
  </xdr:twoCellAnchor>
  <xdr:twoCellAnchor>
    <xdr:from>
      <xdr:col>29</xdr:col>
      <xdr:colOff>15240</xdr:colOff>
      <xdr:row>0</xdr:row>
      <xdr:rowOff>76200</xdr:rowOff>
    </xdr:from>
    <xdr:to>
      <xdr:col>30</xdr:col>
      <xdr:colOff>91440</xdr:colOff>
      <xdr:row>1</xdr:row>
      <xdr:rowOff>83820</xdr:rowOff>
    </xdr:to>
    <xdr:sp macro="" textlink="">
      <xdr:nvSpPr>
        <xdr:cNvPr id="17" name="Flecha: pentágono 16">
          <a:extLst>
            <a:ext uri="{FF2B5EF4-FFF2-40B4-BE49-F238E27FC236}">
              <a16:creationId xmlns:a16="http://schemas.microsoft.com/office/drawing/2014/main" id="{00000000-0008-0000-0D00-000011000000}"/>
            </a:ext>
          </a:extLst>
        </xdr:cNvPr>
        <xdr:cNvSpPr/>
      </xdr:nvSpPr>
      <xdr:spPr>
        <a:xfrm rot="5400000">
          <a:off x="3326130" y="80010"/>
          <a:ext cx="198120" cy="190500"/>
        </a:xfrm>
        <a:prstGeom prst="homePlate">
          <a:avLst/>
        </a:prstGeom>
        <a:solidFill>
          <a:schemeClr val="accent1"/>
        </a:solidFill>
        <a:ln>
          <a:solidFill>
            <a:schemeClr val="bg1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 editAs="oneCell">
    <xdr:from>
      <xdr:col>56</xdr:col>
      <xdr:colOff>53340</xdr:colOff>
      <xdr:row>0</xdr:row>
      <xdr:rowOff>0</xdr:rowOff>
    </xdr:from>
    <xdr:to>
      <xdr:col>73</xdr:col>
      <xdr:colOff>38100</xdr:colOff>
      <xdr:row>7</xdr:row>
      <xdr:rowOff>16583</xdr:rowOff>
    </xdr:to>
    <xdr:pic>
      <xdr:nvPicPr>
        <xdr:cNvPr id="18" name="Imagen 17">
          <a:extLst>
            <a:ext uri="{FF2B5EF4-FFF2-40B4-BE49-F238E27FC236}">
              <a16:creationId xmlns:a16="http://schemas.microsoft.com/office/drawing/2014/main" id="{00000000-0008-0000-0D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 cstate="print">
          <a:extLst>
            <a:ext uri="{BEBA8EAE-BF5A-486C-A8C5-ECC9F3942E4B}">
              <a14:imgProps xmlns:a14="http://schemas.microsoft.com/office/drawing/2010/main">
                <a14:imgLayer r:embed="rId35">
                  <a14:imgEffect>
                    <a14:backgroundRemoval t="9677" b="89677" l="6928" r="89910">
                      <a14:foregroundMark x1="7831" y1="76774" x2="7831" y2="76774"/>
                      <a14:foregroundMark x1="16717" y1="64086" x2="16717" y2="64086"/>
                      <a14:foregroundMark x1="6928" y1="61290" x2="6928" y2="61290"/>
                      <a14:foregroundMark x1="32078" y1="61290" x2="32078" y2="61290"/>
                      <a14:foregroundMark x1="48343" y1="75914" x2="48343" y2="75914"/>
                      <a14:foregroundMark x1="67018" y1="62581" x2="67018" y2="62581"/>
                      <a14:foregroundMark x1="72440" y1="65376" x2="72440" y2="65376"/>
                      <a14:foregroundMark x1="88705" y1="70968" x2="88705" y2="70968"/>
                      <a14:foregroundMark x1="89608" y1="38710" x2="89608" y2="38710"/>
                      <a14:foregroundMark x1="75904" y1="25376" x2="75904" y2="25376"/>
                      <a14:foregroundMark x1="65060" y1="25376" x2="65060" y2="25376"/>
                      <a14:foregroundMark x1="72440" y1="41505" x2="72440" y2="41505"/>
                      <a14:foregroundMark x1="62048" y1="49247" x2="62048" y2="49247"/>
                      <a14:foregroundMark x1="56627" y1="44301" x2="56627" y2="44301"/>
                      <a14:foregroundMark x1="61145" y1="31613" x2="61145" y2="31613"/>
                      <a14:foregroundMark x1="52711" y1="34409" x2="52711" y2="34409"/>
                      <a14:foregroundMark x1="45783" y1="40000" x2="45783" y2="40000"/>
                      <a14:foregroundMark x1="42319" y1="40000" x2="42319" y2="40000"/>
                      <a14:foregroundMark x1="36898" y1="47097" x2="36898" y2="47097"/>
                      <a14:foregroundMark x1="42319" y1="49247" x2="42319" y2="49247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36"/>
            </a:ext>
          </a:extLst>
        </a:blip>
        <a:stretch>
          <a:fillRect/>
        </a:stretch>
      </xdr:blipFill>
      <xdr:spPr>
        <a:xfrm>
          <a:off x="6454140" y="0"/>
          <a:ext cx="1927860" cy="1350083"/>
        </a:xfrm>
        <a:prstGeom prst="rect">
          <a:avLst/>
        </a:prstGeom>
        <a:effectLst>
          <a:glow rad="38100">
            <a:schemeClr val="bg1"/>
          </a:glow>
        </a:effectLst>
      </xdr:spPr>
    </xdr:pic>
    <xdr:clientData/>
  </xdr:twoCellAnchor>
  <xdr:twoCellAnchor>
    <xdr:from>
      <xdr:col>21</xdr:col>
      <xdr:colOff>0</xdr:colOff>
      <xdr:row>7</xdr:row>
      <xdr:rowOff>65801</xdr:rowOff>
    </xdr:from>
    <xdr:to>
      <xdr:col>23</xdr:col>
      <xdr:colOff>39766</xdr:colOff>
      <xdr:row>8</xdr:row>
      <xdr:rowOff>155177</xdr:rowOff>
    </xdr:to>
    <xdr:grpSp>
      <xdr:nvGrpSpPr>
        <xdr:cNvPr id="19" name="Grupo 18">
          <a:extLst>
            <a:ext uri="{FF2B5EF4-FFF2-40B4-BE49-F238E27FC236}">
              <a16:creationId xmlns:a16="http://schemas.microsoft.com/office/drawing/2014/main" id="{00000000-0008-0000-0D00-000013000000}"/>
            </a:ext>
          </a:extLst>
        </xdr:cNvPr>
        <xdr:cNvGrpSpPr/>
      </xdr:nvGrpSpPr>
      <xdr:grpSpPr>
        <a:xfrm>
          <a:off x="2400300" y="1399301"/>
          <a:ext cx="268366" cy="272256"/>
          <a:chOff x="2393791" y="1399301"/>
          <a:chExt cx="268366" cy="270351"/>
        </a:xfrm>
      </xdr:grpSpPr>
      <xdr:sp macro="" textlink="">
        <xdr:nvSpPr>
          <xdr:cNvPr id="20" name="Forma libre: forma 19">
            <a:extLst>
              <a:ext uri="{FF2B5EF4-FFF2-40B4-BE49-F238E27FC236}">
                <a16:creationId xmlns:a16="http://schemas.microsoft.com/office/drawing/2014/main" id="{00000000-0008-0000-0D00-000014000000}"/>
              </a:ext>
            </a:extLst>
          </xdr:cNvPr>
          <xdr:cNvSpPr/>
        </xdr:nvSpPr>
        <xdr:spPr>
          <a:xfrm>
            <a:off x="2393791" y="1399301"/>
            <a:ext cx="268366" cy="270351"/>
          </a:xfrm>
          <a:custGeom>
            <a:avLst/>
            <a:gdLst>
              <a:gd name="connsiteX0" fmla="*/ 23336 w 268366"/>
              <a:gd name="connsiteY0" fmla="*/ 0 h 272256"/>
              <a:gd name="connsiteX1" fmla="*/ 0 w 268366"/>
              <a:gd name="connsiteY1" fmla="*/ 0 h 272256"/>
              <a:gd name="connsiteX2" fmla="*/ 0 w 268366"/>
              <a:gd name="connsiteY2" fmla="*/ 272256 h 272256"/>
              <a:gd name="connsiteX3" fmla="*/ 268367 w 268366"/>
              <a:gd name="connsiteY3" fmla="*/ 272256 h 272256"/>
              <a:gd name="connsiteX4" fmla="*/ 268367 w 268366"/>
              <a:gd name="connsiteY4" fmla="*/ 248920 h 272256"/>
              <a:gd name="connsiteX5" fmla="*/ 23336 w 268366"/>
              <a:gd name="connsiteY5" fmla="*/ 248920 h 272256"/>
              <a:gd name="connsiteX6" fmla="*/ 23336 w 268366"/>
              <a:gd name="connsiteY6" fmla="*/ 0 h 27225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268366" h="272256">
                <a:moveTo>
                  <a:pt x="23336" y="0"/>
                </a:moveTo>
                <a:lnTo>
                  <a:pt x="0" y="0"/>
                </a:lnTo>
                <a:lnTo>
                  <a:pt x="0" y="272256"/>
                </a:lnTo>
                <a:lnTo>
                  <a:pt x="268367" y="272256"/>
                </a:lnTo>
                <a:lnTo>
                  <a:pt x="268367" y="248920"/>
                </a:lnTo>
                <a:lnTo>
                  <a:pt x="23336" y="248920"/>
                </a:lnTo>
                <a:lnTo>
                  <a:pt x="23336" y="0"/>
                </a:lnTo>
                <a:close/>
              </a:path>
            </a:pathLst>
          </a:custGeom>
          <a:solidFill>
            <a:srgbClr val="00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1" name="Forma libre: forma 20">
            <a:extLst>
              <a:ext uri="{FF2B5EF4-FFF2-40B4-BE49-F238E27FC236}">
                <a16:creationId xmlns:a16="http://schemas.microsoft.com/office/drawing/2014/main" id="{00000000-0008-0000-0D00-000015000000}"/>
              </a:ext>
            </a:extLst>
          </xdr:cNvPr>
          <xdr:cNvSpPr/>
        </xdr:nvSpPr>
        <xdr:spPr>
          <a:xfrm rot="10800000">
            <a:off x="2603817" y="1399301"/>
            <a:ext cx="58340" cy="223678"/>
          </a:xfrm>
          <a:custGeom>
            <a:avLst/>
            <a:gdLst>
              <a:gd name="connsiteX0" fmla="*/ 0 w 58340"/>
              <a:gd name="connsiteY0" fmla="*/ 0 h 225583"/>
              <a:gd name="connsiteX1" fmla="*/ 58341 w 58340"/>
              <a:gd name="connsiteY1" fmla="*/ 0 h 225583"/>
              <a:gd name="connsiteX2" fmla="*/ 58341 w 58340"/>
              <a:gd name="connsiteY2" fmla="*/ 225584 h 225583"/>
              <a:gd name="connsiteX3" fmla="*/ 0 w 58340"/>
              <a:gd name="connsiteY3" fmla="*/ 225584 h 225583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225583">
                <a:moveTo>
                  <a:pt x="0" y="0"/>
                </a:moveTo>
                <a:lnTo>
                  <a:pt x="58341" y="0"/>
                </a:lnTo>
                <a:lnTo>
                  <a:pt x="58341" y="225584"/>
                </a:lnTo>
                <a:lnTo>
                  <a:pt x="0" y="225584"/>
                </a:lnTo>
                <a:close/>
              </a:path>
            </a:pathLst>
          </a:custGeom>
          <a:solidFill>
            <a:srgbClr val="00B05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2" name="Forma libre: forma 21">
            <a:extLst>
              <a:ext uri="{FF2B5EF4-FFF2-40B4-BE49-F238E27FC236}">
                <a16:creationId xmlns:a16="http://schemas.microsoft.com/office/drawing/2014/main" id="{00000000-0008-0000-0D00-000016000000}"/>
              </a:ext>
            </a:extLst>
          </xdr:cNvPr>
          <xdr:cNvSpPr/>
        </xdr:nvSpPr>
        <xdr:spPr>
          <a:xfrm rot="10800000">
            <a:off x="2522140" y="1477089"/>
            <a:ext cx="58340" cy="145891"/>
          </a:xfrm>
          <a:custGeom>
            <a:avLst/>
            <a:gdLst>
              <a:gd name="connsiteX0" fmla="*/ 0 w 58340"/>
              <a:gd name="connsiteY0" fmla="*/ 0 h 147796"/>
              <a:gd name="connsiteX1" fmla="*/ 58341 w 58340"/>
              <a:gd name="connsiteY1" fmla="*/ 0 h 147796"/>
              <a:gd name="connsiteX2" fmla="*/ 58341 w 58340"/>
              <a:gd name="connsiteY2" fmla="*/ 147796 h 147796"/>
              <a:gd name="connsiteX3" fmla="*/ 0 w 58340"/>
              <a:gd name="connsiteY3" fmla="*/ 147796 h 14779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147796">
                <a:moveTo>
                  <a:pt x="0" y="0"/>
                </a:moveTo>
                <a:lnTo>
                  <a:pt x="58341" y="0"/>
                </a:lnTo>
                <a:lnTo>
                  <a:pt x="58341" y="147796"/>
                </a:lnTo>
                <a:lnTo>
                  <a:pt x="0" y="147796"/>
                </a:lnTo>
                <a:close/>
              </a:path>
            </a:pathLst>
          </a:custGeom>
          <a:solidFill>
            <a:srgbClr val="FFC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3" name="Forma libre: forma 22">
            <a:extLst>
              <a:ext uri="{FF2B5EF4-FFF2-40B4-BE49-F238E27FC236}">
                <a16:creationId xmlns:a16="http://schemas.microsoft.com/office/drawing/2014/main" id="{00000000-0008-0000-0D00-000017000000}"/>
              </a:ext>
            </a:extLst>
          </xdr:cNvPr>
          <xdr:cNvSpPr/>
        </xdr:nvSpPr>
        <xdr:spPr>
          <a:xfrm rot="10800000">
            <a:off x="2440463" y="1545193"/>
            <a:ext cx="58340" cy="77787"/>
          </a:xfrm>
          <a:custGeom>
            <a:avLst/>
            <a:gdLst>
              <a:gd name="connsiteX0" fmla="*/ 0 w 58340"/>
              <a:gd name="connsiteY0" fmla="*/ 0 h 77787"/>
              <a:gd name="connsiteX1" fmla="*/ 58341 w 58340"/>
              <a:gd name="connsiteY1" fmla="*/ 0 h 77787"/>
              <a:gd name="connsiteX2" fmla="*/ 58341 w 58340"/>
              <a:gd name="connsiteY2" fmla="*/ 77788 h 77787"/>
              <a:gd name="connsiteX3" fmla="*/ 0 w 58340"/>
              <a:gd name="connsiteY3" fmla="*/ 77788 h 7778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77787">
                <a:moveTo>
                  <a:pt x="0" y="0"/>
                </a:moveTo>
                <a:lnTo>
                  <a:pt x="58341" y="0"/>
                </a:lnTo>
                <a:lnTo>
                  <a:pt x="58341" y="77788"/>
                </a:lnTo>
                <a:lnTo>
                  <a:pt x="0" y="77788"/>
                </a:lnTo>
                <a:close/>
              </a:path>
            </a:pathLst>
          </a:custGeom>
          <a:solidFill>
            <a:srgbClr val="FF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4" name="Forma libre: forma 23">
            <a:extLst>
              <a:ext uri="{FF2B5EF4-FFF2-40B4-BE49-F238E27FC236}">
                <a16:creationId xmlns:a16="http://schemas.microsoft.com/office/drawing/2014/main" id="{00000000-0008-0000-0D00-000018000000}"/>
              </a:ext>
            </a:extLst>
          </xdr:cNvPr>
          <xdr:cNvSpPr/>
        </xdr:nvSpPr>
        <xdr:spPr>
          <a:xfrm>
            <a:off x="2438869" y="1399301"/>
            <a:ext cx="126054" cy="124149"/>
          </a:xfrm>
          <a:custGeom>
            <a:avLst/>
            <a:gdLst>
              <a:gd name="connsiteX0" fmla="*/ 126055 w 126054"/>
              <a:gd name="connsiteY0" fmla="*/ 53440 h 126054"/>
              <a:gd name="connsiteX1" fmla="*/ 126055 w 126054"/>
              <a:gd name="connsiteY1" fmla="*/ 0 h 126054"/>
              <a:gd name="connsiteX2" fmla="*/ 72615 w 126054"/>
              <a:gd name="connsiteY2" fmla="*/ 0 h 126054"/>
              <a:gd name="connsiteX3" fmla="*/ 93851 w 126054"/>
              <a:gd name="connsiteY3" fmla="*/ 21236 h 126054"/>
              <a:gd name="connsiteX4" fmla="*/ 0 w 126054"/>
              <a:gd name="connsiteY4" fmla="*/ 115087 h 126054"/>
              <a:gd name="connsiteX5" fmla="*/ 10968 w 126054"/>
              <a:gd name="connsiteY5" fmla="*/ 126055 h 126054"/>
              <a:gd name="connsiteX6" fmla="*/ 104819 w 126054"/>
              <a:gd name="connsiteY6" fmla="*/ 32243 h 126054"/>
              <a:gd name="connsiteX7" fmla="*/ 126055 w 126054"/>
              <a:gd name="connsiteY7" fmla="*/ 53440 h 126054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126054" h="126054">
                <a:moveTo>
                  <a:pt x="126055" y="53440"/>
                </a:moveTo>
                <a:lnTo>
                  <a:pt x="126055" y="0"/>
                </a:lnTo>
                <a:lnTo>
                  <a:pt x="72615" y="0"/>
                </a:lnTo>
                <a:lnTo>
                  <a:pt x="93851" y="21236"/>
                </a:lnTo>
                <a:lnTo>
                  <a:pt x="0" y="115087"/>
                </a:lnTo>
                <a:lnTo>
                  <a:pt x="10968" y="126055"/>
                </a:lnTo>
                <a:lnTo>
                  <a:pt x="104819" y="32243"/>
                </a:lnTo>
                <a:lnTo>
                  <a:pt x="126055" y="53440"/>
                </a:lnTo>
                <a:close/>
              </a:path>
            </a:pathLst>
          </a:custGeom>
          <a:solidFill>
            <a:srgbClr val="00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</xdr:grpSp>
    <xdr:clientData/>
  </xdr:twoCellAnchor>
  <xdr:twoCellAnchor editAs="oneCell">
    <xdr:from>
      <xdr:col>60</xdr:col>
      <xdr:colOff>82709</xdr:colOff>
      <xdr:row>7</xdr:row>
      <xdr:rowOff>45720</xdr:rowOff>
    </xdr:from>
    <xdr:to>
      <xdr:col>63</xdr:col>
      <xdr:colOff>63809</xdr:colOff>
      <xdr:row>9</xdr:row>
      <xdr:rowOff>3960</xdr:rowOff>
    </xdr:to>
    <xdr:pic>
      <xdr:nvPicPr>
        <xdr:cNvPr id="25" name="Gráfico 24" descr="Cronómetro 75% con relleno sólido">
          <a:extLst>
            <a:ext uri="{FF2B5EF4-FFF2-40B4-BE49-F238E27FC236}">
              <a16:creationId xmlns:a16="http://schemas.microsoft.com/office/drawing/2014/main" id="{00000000-0008-0000-0D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8"/>
            </a:ext>
          </a:extLst>
        </a:blip>
        <a:stretch>
          <a:fillRect/>
        </a:stretch>
      </xdr:blipFill>
      <xdr:spPr>
        <a:xfrm>
          <a:off x="6940709" y="1379220"/>
          <a:ext cx="324000" cy="324000"/>
        </a:xfrm>
        <a:prstGeom prst="rect">
          <a:avLst/>
        </a:prstGeom>
      </xdr:spPr>
    </xdr:pic>
    <xdr:clientData/>
  </xdr:twoCellAnchor>
  <xdr:twoCellAnchor editAs="oneCell">
    <xdr:from>
      <xdr:col>60</xdr:col>
      <xdr:colOff>97949</xdr:colOff>
      <xdr:row>16</xdr:row>
      <xdr:rowOff>45720</xdr:rowOff>
    </xdr:from>
    <xdr:to>
      <xdr:col>64</xdr:col>
      <xdr:colOff>749</xdr:colOff>
      <xdr:row>18</xdr:row>
      <xdr:rowOff>39960</xdr:rowOff>
    </xdr:to>
    <xdr:pic>
      <xdr:nvPicPr>
        <xdr:cNvPr id="26" name="Gráfico 25" descr="Mano con dedo índice apuntando a la derecha con relleno sólido">
          <a:extLst>
            <a:ext uri="{FF2B5EF4-FFF2-40B4-BE49-F238E27FC236}">
              <a16:creationId xmlns:a16="http://schemas.microsoft.com/office/drawing/2014/main" id="{00000000-0008-0000-0D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0"/>
            </a:ext>
          </a:extLst>
        </a:blip>
        <a:stretch>
          <a:fillRect/>
        </a:stretch>
      </xdr:blipFill>
      <xdr:spPr>
        <a:xfrm>
          <a:off x="6955949" y="3025140"/>
          <a:ext cx="360000" cy="360000"/>
        </a:xfrm>
        <a:prstGeom prst="rect">
          <a:avLst/>
        </a:prstGeom>
      </xdr:spPr>
    </xdr:pic>
    <xdr:clientData/>
  </xdr:twoCellAnchor>
  <xdr:twoCellAnchor editAs="oneCell">
    <xdr:from>
      <xdr:col>60</xdr:col>
      <xdr:colOff>82709</xdr:colOff>
      <xdr:row>25</xdr:row>
      <xdr:rowOff>38100</xdr:rowOff>
    </xdr:from>
    <xdr:to>
      <xdr:col>63</xdr:col>
      <xdr:colOff>75089</xdr:colOff>
      <xdr:row>27</xdr:row>
      <xdr:rowOff>7620</xdr:rowOff>
    </xdr:to>
    <xdr:pic>
      <xdr:nvPicPr>
        <xdr:cNvPr id="27" name="Gráfico 26" descr="Lluvia de ideas con relleno sólido">
          <a:extLst>
            <a:ext uri="{FF2B5EF4-FFF2-40B4-BE49-F238E27FC236}">
              <a16:creationId xmlns:a16="http://schemas.microsoft.com/office/drawing/2014/main" id="{00000000-0008-0000-0D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2"/>
            </a:ext>
          </a:extLst>
        </a:blip>
        <a:stretch>
          <a:fillRect/>
        </a:stretch>
      </xdr:blipFill>
      <xdr:spPr>
        <a:xfrm>
          <a:off x="6940709" y="4663440"/>
          <a:ext cx="335280" cy="33528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90</xdr:col>
      <xdr:colOff>0</xdr:colOff>
      <xdr:row>0</xdr:row>
      <xdr:rowOff>171450</xdr:rowOff>
    </xdr:from>
    <xdr:to>
      <xdr:col>90</xdr:col>
      <xdr:colOff>0</xdr:colOff>
      <xdr:row>3</xdr:row>
      <xdr:rowOff>158115</xdr:rowOff>
    </xdr:to>
    <xdr:pic>
      <xdr:nvPicPr>
        <xdr:cNvPr id="40101" name="Picture 8">
          <a:extLst>
            <a:ext uri="{FF2B5EF4-FFF2-40B4-BE49-F238E27FC236}">
              <a16:creationId xmlns:a16="http://schemas.microsoft.com/office/drawing/2014/main" id="{00000000-0008-0000-0E00-0000A59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171450"/>
          <a:ext cx="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90</xdr:col>
      <xdr:colOff>0</xdr:colOff>
      <xdr:row>0</xdr:row>
      <xdr:rowOff>57150</xdr:rowOff>
    </xdr:from>
    <xdr:to>
      <xdr:col>90</xdr:col>
      <xdr:colOff>0</xdr:colOff>
      <xdr:row>2</xdr:row>
      <xdr:rowOff>167640</xdr:rowOff>
    </xdr:to>
    <xdr:pic>
      <xdr:nvPicPr>
        <xdr:cNvPr id="40102" name="Picture 10">
          <a:extLst>
            <a:ext uri="{FF2B5EF4-FFF2-40B4-BE49-F238E27FC236}">
              <a16:creationId xmlns:a16="http://schemas.microsoft.com/office/drawing/2014/main" id="{00000000-0008-0000-0E00-0000A69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57150"/>
          <a:ext cx="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90</xdr:col>
      <xdr:colOff>0</xdr:colOff>
      <xdr:row>0</xdr:row>
      <xdr:rowOff>19050</xdr:rowOff>
    </xdr:from>
    <xdr:to>
      <xdr:col>90</xdr:col>
      <xdr:colOff>0</xdr:colOff>
      <xdr:row>3</xdr:row>
      <xdr:rowOff>129540</xdr:rowOff>
    </xdr:to>
    <xdr:pic>
      <xdr:nvPicPr>
        <xdr:cNvPr id="40103" name="Picture 12">
          <a:extLst>
            <a:ext uri="{FF2B5EF4-FFF2-40B4-BE49-F238E27FC236}">
              <a16:creationId xmlns:a16="http://schemas.microsoft.com/office/drawing/2014/main" id="{00000000-0008-0000-0E00-0000A79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19050"/>
          <a:ext cx="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90</xdr:col>
      <xdr:colOff>0</xdr:colOff>
      <xdr:row>0</xdr:row>
      <xdr:rowOff>0</xdr:rowOff>
    </xdr:from>
    <xdr:to>
      <xdr:col>90</xdr:col>
      <xdr:colOff>0</xdr:colOff>
      <xdr:row>3</xdr:row>
      <xdr:rowOff>81915</xdr:rowOff>
    </xdr:to>
    <xdr:pic>
      <xdr:nvPicPr>
        <xdr:cNvPr id="40104" name="Picture 20">
          <a:extLst>
            <a:ext uri="{FF2B5EF4-FFF2-40B4-BE49-F238E27FC236}">
              <a16:creationId xmlns:a16="http://schemas.microsoft.com/office/drawing/2014/main" id="{00000000-0008-0000-0E00-0000A89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0"/>
          <a:ext cx="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9</xdr:row>
      <xdr:rowOff>0</xdr:rowOff>
    </xdr:from>
    <xdr:to>
      <xdr:col>59</xdr:col>
      <xdr:colOff>0</xdr:colOff>
      <xdr:row>19</xdr:row>
      <xdr:rowOff>152400</xdr:rowOff>
    </xdr:to>
    <xdr:graphicFrame macro="">
      <xdr:nvGraphicFramePr>
        <xdr:cNvPr id="40106" name="Gráfico 22">
          <a:extLst>
            <a:ext uri="{FF2B5EF4-FFF2-40B4-BE49-F238E27FC236}">
              <a16:creationId xmlns:a16="http://schemas.microsoft.com/office/drawing/2014/main" id="{00000000-0008-0000-0E00-0000AA9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9</xdr:row>
      <xdr:rowOff>0</xdr:rowOff>
    </xdr:from>
    <xdr:to>
      <xdr:col>19</xdr:col>
      <xdr:colOff>104775</xdr:colOff>
      <xdr:row>9</xdr:row>
      <xdr:rowOff>171450</xdr:rowOff>
    </xdr:to>
    <xdr:pic>
      <xdr:nvPicPr>
        <xdr:cNvPr id="40122" name="Imagem 20" descr="quadro.png">
          <a:hlinkClick xmlns:r="http://schemas.openxmlformats.org/officeDocument/2006/relationships" r:id="rId6" tooltip="PROCESOS INTERNOS"/>
          <a:extLst>
            <a:ext uri="{FF2B5EF4-FFF2-40B4-BE49-F238E27FC236}">
              <a16:creationId xmlns:a16="http://schemas.microsoft.com/office/drawing/2014/main" id="{00000000-0008-0000-0E00-0000BA9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24025"/>
          <a:ext cx="2276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19</xdr:col>
      <xdr:colOff>104775</xdr:colOff>
      <xdr:row>10</xdr:row>
      <xdr:rowOff>171450</xdr:rowOff>
    </xdr:to>
    <xdr:pic>
      <xdr:nvPicPr>
        <xdr:cNvPr id="40123" name="Imagem 20" descr="quadro.png">
          <a:hlinkClick xmlns:r="http://schemas.openxmlformats.org/officeDocument/2006/relationships" r:id="rId8" tooltip="PROCESOS INTERNOS"/>
          <a:extLst>
            <a:ext uri="{FF2B5EF4-FFF2-40B4-BE49-F238E27FC236}">
              <a16:creationId xmlns:a16="http://schemas.microsoft.com/office/drawing/2014/main" id="{00000000-0008-0000-0E00-0000BB9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14525"/>
          <a:ext cx="2276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11430</xdr:rowOff>
    </xdr:from>
    <xdr:to>
      <xdr:col>19</xdr:col>
      <xdr:colOff>104775</xdr:colOff>
      <xdr:row>12</xdr:row>
      <xdr:rowOff>175260</xdr:rowOff>
    </xdr:to>
    <xdr:pic>
      <xdr:nvPicPr>
        <xdr:cNvPr id="40125" name="Imagem 20" descr="quadro.png">
          <a:hlinkClick xmlns:r="http://schemas.openxmlformats.org/officeDocument/2006/relationships" r:id="rId9" tooltip="PROCESOS INTERNOS"/>
          <a:extLst>
            <a:ext uri="{FF2B5EF4-FFF2-40B4-BE49-F238E27FC236}">
              <a16:creationId xmlns:a16="http://schemas.microsoft.com/office/drawing/2014/main" id="{00000000-0008-0000-0E00-0000BD9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59330"/>
          <a:ext cx="2276475" cy="1638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11430</xdr:rowOff>
    </xdr:from>
    <xdr:to>
      <xdr:col>19</xdr:col>
      <xdr:colOff>104775</xdr:colOff>
      <xdr:row>13</xdr:row>
      <xdr:rowOff>175260</xdr:rowOff>
    </xdr:to>
    <xdr:pic>
      <xdr:nvPicPr>
        <xdr:cNvPr id="40126" name="Imagem 20" descr="quadro.png">
          <a:hlinkClick xmlns:r="http://schemas.openxmlformats.org/officeDocument/2006/relationships" r:id="rId10" tooltip="PROCESOS INTERNOS"/>
          <a:extLst>
            <a:ext uri="{FF2B5EF4-FFF2-40B4-BE49-F238E27FC236}">
              <a16:creationId xmlns:a16="http://schemas.microsoft.com/office/drawing/2014/main" id="{00000000-0008-0000-0E00-0000BE9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42210"/>
          <a:ext cx="2276475" cy="1638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99060</xdr:colOff>
      <xdr:row>4</xdr:row>
      <xdr:rowOff>160020</xdr:rowOff>
    </xdr:from>
    <xdr:to>
      <xdr:col>3</xdr:col>
      <xdr:colOff>8160</xdr:colOff>
      <xdr:row>6</xdr:row>
      <xdr:rowOff>31020</xdr:rowOff>
    </xdr:to>
    <xdr:sp macro="" textlink="">
      <xdr:nvSpPr>
        <xdr:cNvPr id="2" name="Elipse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/>
      </xdr:nvSpPr>
      <xdr:spPr>
        <a:xfrm>
          <a:off x="99060" y="922020"/>
          <a:ext cx="252000" cy="252000"/>
        </a:xfrm>
        <a:prstGeom prst="ellipse">
          <a:avLst/>
        </a:prstGeom>
        <a:noFill/>
        <a:ln w="38100"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 editAs="absolute">
    <xdr:from>
      <xdr:col>0</xdr:col>
      <xdr:colOff>0</xdr:colOff>
      <xdr:row>0</xdr:row>
      <xdr:rowOff>60960</xdr:rowOff>
    </xdr:from>
    <xdr:to>
      <xdr:col>47</xdr:col>
      <xdr:colOff>60960</xdr:colOff>
      <xdr:row>4</xdr:row>
      <xdr:rowOff>15240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pSpPr/>
      </xdr:nvGrpSpPr>
      <xdr:grpSpPr>
        <a:xfrm>
          <a:off x="0" y="60960"/>
          <a:ext cx="5433060" cy="716280"/>
          <a:chOff x="0" y="60960"/>
          <a:chExt cx="5433060" cy="716280"/>
        </a:xfrm>
      </xdr:grpSpPr>
      <xdr:grpSp>
        <xdr:nvGrpSpPr>
          <xdr:cNvPr id="4" name="Grupo 3">
            <a:extLst>
              <a:ext uri="{FF2B5EF4-FFF2-40B4-BE49-F238E27FC236}">
                <a16:creationId xmlns:a16="http://schemas.microsoft.com/office/drawing/2014/main" id="{00000000-0008-0000-0E00-000004000000}"/>
              </a:ext>
            </a:extLst>
          </xdr:cNvPr>
          <xdr:cNvGrpSpPr/>
        </xdr:nvGrpSpPr>
        <xdr:grpSpPr>
          <a:xfrm>
            <a:off x="0" y="83820"/>
            <a:ext cx="5433060" cy="647700"/>
            <a:chOff x="365760" y="289560"/>
            <a:chExt cx="5433060" cy="640080"/>
          </a:xfrm>
        </xdr:grpSpPr>
        <xdr:sp macro="" textlink="">
          <xdr:nvSpPr>
            <xdr:cNvPr id="15" name="Rectángulo: esquinas redondeadas 14">
              <a:extLst>
                <a:ext uri="{FF2B5EF4-FFF2-40B4-BE49-F238E27FC236}">
                  <a16:creationId xmlns:a16="http://schemas.microsoft.com/office/drawing/2014/main" id="{00000000-0008-0000-0E00-00000F000000}"/>
                </a:ext>
              </a:extLst>
            </xdr:cNvPr>
            <xdr:cNvSpPr/>
          </xdr:nvSpPr>
          <xdr:spPr>
            <a:xfrm>
              <a:off x="685800" y="289560"/>
              <a:ext cx="5113020" cy="640080"/>
            </a:xfrm>
            <a:prstGeom prst="roundRect">
              <a:avLst>
                <a:gd name="adj" fmla="val 50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PE" sz="1100"/>
            </a:p>
          </xdr:txBody>
        </xdr:sp>
        <xdr:sp macro="" textlink="">
          <xdr:nvSpPr>
            <xdr:cNvPr id="16" name="Rectángulo 15">
              <a:extLst>
                <a:ext uri="{FF2B5EF4-FFF2-40B4-BE49-F238E27FC236}">
                  <a16:creationId xmlns:a16="http://schemas.microsoft.com/office/drawing/2014/main" id="{00000000-0008-0000-0E00-000010000000}"/>
                </a:ext>
              </a:extLst>
            </xdr:cNvPr>
            <xdr:cNvSpPr/>
          </xdr:nvSpPr>
          <xdr:spPr>
            <a:xfrm>
              <a:off x="365760" y="289560"/>
              <a:ext cx="670560" cy="640080"/>
            </a:xfrm>
            <a:prstGeom prst="rect">
              <a:avLst/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PE" sz="1100"/>
            </a:p>
          </xdr:txBody>
        </xdr:sp>
      </xdr:grpSp>
      <xdr:pic>
        <xdr:nvPicPr>
          <xdr:cNvPr id="5" name="Gráfico 4" descr="Base de datos con relleno sólido">
            <a:hlinkClick xmlns:r="http://schemas.openxmlformats.org/officeDocument/2006/relationships" r:id="rId11" tooltip="OBJETIVOS"/>
            <a:extLst>
              <a:ext uri="{FF2B5EF4-FFF2-40B4-BE49-F238E27FC236}">
                <a16:creationId xmlns:a16="http://schemas.microsoft.com/office/drawing/2014/main" id="{00000000-0008-0000-0E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2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3"/>
              </a:ext>
            </a:extLst>
          </a:blip>
          <a:stretch>
            <a:fillRect/>
          </a:stretch>
        </xdr:blipFill>
        <xdr:spPr>
          <a:xfrm>
            <a:off x="68580" y="144780"/>
            <a:ext cx="548640" cy="548640"/>
          </a:xfrm>
          <a:prstGeom prst="rect">
            <a:avLst/>
          </a:prstGeom>
        </xdr:spPr>
      </xdr:pic>
      <xdr:pic>
        <xdr:nvPicPr>
          <xdr:cNvPr id="6" name="Gráfico 5" descr="Flujo de trabajo con relleno sólido">
            <a:hlinkClick xmlns:r="http://schemas.openxmlformats.org/officeDocument/2006/relationships" r:id="rId14" tooltip="MAPA ESTRATÉGICO"/>
            <a:extLst>
              <a:ext uri="{FF2B5EF4-FFF2-40B4-BE49-F238E27FC236}">
                <a16:creationId xmlns:a16="http://schemas.microsoft.com/office/drawing/2014/main" id="{00000000-0008-0000-0E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5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6"/>
              </a:ext>
            </a:extLst>
          </a:blip>
          <a:stretch>
            <a:fillRect/>
          </a:stretch>
        </xdr:blipFill>
        <xdr:spPr>
          <a:xfrm>
            <a:off x="645523" y="137160"/>
            <a:ext cx="563880" cy="563880"/>
          </a:xfrm>
          <a:prstGeom prst="rect">
            <a:avLst/>
          </a:prstGeom>
        </xdr:spPr>
      </xdr:pic>
      <xdr:grpSp>
        <xdr:nvGrpSpPr>
          <xdr:cNvPr id="7" name="Grupo 6">
            <a:hlinkClick xmlns:r="http://schemas.openxmlformats.org/officeDocument/2006/relationships" r:id="rId17" tooltip="BALANCED SCORE CARD"/>
            <a:extLst>
              <a:ext uri="{FF2B5EF4-FFF2-40B4-BE49-F238E27FC236}">
                <a16:creationId xmlns:a16="http://schemas.microsoft.com/office/drawing/2014/main" id="{00000000-0008-0000-0E00-000007000000}"/>
              </a:ext>
            </a:extLst>
          </xdr:cNvPr>
          <xdr:cNvGrpSpPr/>
        </xdr:nvGrpSpPr>
        <xdr:grpSpPr>
          <a:xfrm>
            <a:off x="1237706" y="83820"/>
            <a:ext cx="670560" cy="670560"/>
            <a:chOff x="1325880" y="76200"/>
            <a:chExt cx="670560" cy="670560"/>
          </a:xfrm>
        </xdr:grpSpPr>
        <xdr:pic>
          <xdr:nvPicPr>
            <xdr:cNvPr id="13" name="Gráfico 12" descr="Portátil con relleno sólido">
              <a:extLst>
                <a:ext uri="{FF2B5EF4-FFF2-40B4-BE49-F238E27FC236}">
                  <a16:creationId xmlns:a16="http://schemas.microsoft.com/office/drawing/2014/main" id="{00000000-0008-0000-0E00-00000D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8">
              <a:extLst>
                <a:ext uri="{28A0092B-C50C-407E-A947-70E740481C1C}">
                  <a14:useLocalDpi xmlns:a14="http://schemas.microsoft.com/office/drawing/2010/main" val="0"/>
                </a:ext>
                <a:ext uri="{96DAC541-7B7A-43D3-8B79-37D633B846F1}">
                  <asvg:svgBlip xmlns:asvg="http://schemas.microsoft.com/office/drawing/2016/SVG/main" r:embed="rId19"/>
                </a:ext>
              </a:extLst>
            </a:blip>
            <a:stretch>
              <a:fillRect/>
            </a:stretch>
          </xdr:blipFill>
          <xdr:spPr>
            <a:xfrm>
              <a:off x="1325880" y="76200"/>
              <a:ext cx="670560" cy="670560"/>
            </a:xfrm>
            <a:prstGeom prst="rect">
              <a:avLst/>
            </a:prstGeom>
          </xdr:spPr>
        </xdr:pic>
        <xdr:cxnSp macro="">
          <xdr:nvCxnSpPr>
            <xdr:cNvPr id="14" name="Conector recto de flecha 13">
              <a:extLst>
                <a:ext uri="{FF2B5EF4-FFF2-40B4-BE49-F238E27FC236}">
                  <a16:creationId xmlns:a16="http://schemas.microsoft.com/office/drawing/2014/main" id="{00000000-0008-0000-0E00-00000E000000}"/>
                </a:ext>
              </a:extLst>
            </xdr:cNvPr>
            <xdr:cNvCxnSpPr/>
          </xdr:nvCxnSpPr>
          <xdr:spPr>
            <a:xfrm flipH="1" flipV="1">
              <a:off x="1508760" y="304800"/>
              <a:ext cx="304800" cy="137160"/>
            </a:xfrm>
            <a:prstGeom prst="straightConnector1">
              <a:avLst/>
            </a:prstGeom>
            <a:ln w="19050" cap="flat" cmpd="sng" algn="ctr">
              <a:solidFill>
                <a:schemeClr val="accent6"/>
              </a:solidFill>
              <a:prstDash val="solid"/>
              <a:round/>
              <a:headEnd type="none" w="med" len="med"/>
              <a:tailEnd type="arrow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</xdr:cxnSp>
      </xdr:grpSp>
      <xdr:pic>
        <xdr:nvPicPr>
          <xdr:cNvPr id="8" name="Gráfico 7" descr="Calculadora con relleno sólido">
            <a:hlinkClick xmlns:r="http://schemas.openxmlformats.org/officeDocument/2006/relationships" r:id="rId20" tooltip="PERSPECTIVA FINANCIERA"/>
            <a:extLst>
              <a:ext uri="{FF2B5EF4-FFF2-40B4-BE49-F238E27FC236}">
                <a16:creationId xmlns:a16="http://schemas.microsoft.com/office/drawing/2014/main" id="{00000000-0008-0000-0E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1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2"/>
              </a:ext>
            </a:extLst>
          </a:blip>
          <a:stretch>
            <a:fillRect/>
          </a:stretch>
        </xdr:blipFill>
        <xdr:spPr>
          <a:xfrm>
            <a:off x="1936569" y="144780"/>
            <a:ext cx="548640" cy="548640"/>
          </a:xfrm>
          <a:prstGeom prst="rect">
            <a:avLst/>
          </a:prstGeom>
        </xdr:spPr>
      </xdr:pic>
      <xdr:pic>
        <xdr:nvPicPr>
          <xdr:cNvPr id="9" name="Gráfico 8" descr="Usuarios con relleno sólido">
            <a:hlinkClick xmlns:r="http://schemas.openxmlformats.org/officeDocument/2006/relationships" r:id="rId23" tooltip="PERSPECTIVA RRHH"/>
            <a:extLst>
              <a:ext uri="{FF2B5EF4-FFF2-40B4-BE49-F238E27FC236}">
                <a16:creationId xmlns:a16="http://schemas.microsoft.com/office/drawing/2014/main" id="{00000000-0008-0000-0E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4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5"/>
              </a:ext>
            </a:extLst>
          </a:blip>
          <a:stretch>
            <a:fillRect/>
          </a:stretch>
        </xdr:blipFill>
        <xdr:spPr>
          <a:xfrm>
            <a:off x="3751218" y="60960"/>
            <a:ext cx="716280" cy="716280"/>
          </a:xfrm>
          <a:prstGeom prst="rect">
            <a:avLst/>
          </a:prstGeom>
        </xdr:spPr>
      </xdr:pic>
      <xdr:pic>
        <xdr:nvPicPr>
          <xdr:cNvPr id="10" name="Gráfico 9" descr="Cronómetro con relleno sólido">
            <a:hlinkClick xmlns:r="http://schemas.openxmlformats.org/officeDocument/2006/relationships" r:id="rId6" tooltip="PROCESOS INTERNOS"/>
            <a:extLst>
              <a:ext uri="{FF2B5EF4-FFF2-40B4-BE49-F238E27FC236}">
                <a16:creationId xmlns:a16="http://schemas.microsoft.com/office/drawing/2014/main" id="{00000000-0008-0000-0E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6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7"/>
              </a:ext>
            </a:extLst>
          </a:blip>
          <a:stretch>
            <a:fillRect/>
          </a:stretch>
        </xdr:blipFill>
        <xdr:spPr>
          <a:xfrm>
            <a:off x="3120935" y="118110"/>
            <a:ext cx="601980" cy="601980"/>
          </a:xfrm>
          <a:prstGeom prst="rect">
            <a:avLst/>
          </a:prstGeom>
        </xdr:spPr>
      </xdr:pic>
      <xdr:pic>
        <xdr:nvPicPr>
          <xdr:cNvPr id="11" name="Gráfico 10" descr="Trabajador de oficina con relleno sólido">
            <a:hlinkClick xmlns:r="http://schemas.openxmlformats.org/officeDocument/2006/relationships" r:id="rId28" tooltip="PERSPECTIVA CLIENTES"/>
            <a:extLst>
              <a:ext uri="{FF2B5EF4-FFF2-40B4-BE49-F238E27FC236}">
                <a16:creationId xmlns:a16="http://schemas.microsoft.com/office/drawing/2014/main" id="{00000000-0008-0000-0E00-00000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9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0"/>
              </a:ext>
            </a:extLst>
          </a:blip>
          <a:stretch>
            <a:fillRect/>
          </a:stretch>
        </xdr:blipFill>
        <xdr:spPr>
          <a:xfrm>
            <a:off x="2513512" y="129540"/>
            <a:ext cx="579120" cy="579120"/>
          </a:xfrm>
          <a:prstGeom prst="rect">
            <a:avLst/>
          </a:prstGeom>
        </xdr:spPr>
      </xdr:pic>
      <xdr:pic>
        <xdr:nvPicPr>
          <xdr:cNvPr id="12" name="Gráfico 11" descr="Piezas de ajedrez con relleno sólido">
            <a:hlinkClick xmlns:r="http://schemas.openxmlformats.org/officeDocument/2006/relationships" r:id="rId31" tooltip="INICIATIVAS ESTRATÉGICAS"/>
            <a:extLst>
              <a:ext uri="{FF2B5EF4-FFF2-40B4-BE49-F238E27FC236}">
                <a16:creationId xmlns:a16="http://schemas.microsoft.com/office/drawing/2014/main" id="{00000000-0008-0000-0E00-00000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2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3"/>
              </a:ext>
            </a:extLst>
          </a:blip>
          <a:stretch>
            <a:fillRect/>
          </a:stretch>
        </xdr:blipFill>
        <xdr:spPr>
          <a:xfrm>
            <a:off x="4495800" y="99060"/>
            <a:ext cx="640080" cy="640080"/>
          </a:xfrm>
          <a:prstGeom prst="rect">
            <a:avLst/>
          </a:prstGeom>
        </xdr:spPr>
      </xdr:pic>
    </xdr:grpSp>
    <xdr:clientData/>
  </xdr:twoCellAnchor>
  <xdr:twoCellAnchor>
    <xdr:from>
      <xdr:col>29</xdr:col>
      <xdr:colOff>15240</xdr:colOff>
      <xdr:row>0</xdr:row>
      <xdr:rowOff>76200</xdr:rowOff>
    </xdr:from>
    <xdr:to>
      <xdr:col>30</xdr:col>
      <xdr:colOff>91440</xdr:colOff>
      <xdr:row>1</xdr:row>
      <xdr:rowOff>83820</xdr:rowOff>
    </xdr:to>
    <xdr:sp macro="" textlink="">
      <xdr:nvSpPr>
        <xdr:cNvPr id="17" name="Flecha: pentágono 16">
          <a:extLst>
            <a:ext uri="{FF2B5EF4-FFF2-40B4-BE49-F238E27FC236}">
              <a16:creationId xmlns:a16="http://schemas.microsoft.com/office/drawing/2014/main" id="{00000000-0008-0000-0E00-000011000000}"/>
            </a:ext>
          </a:extLst>
        </xdr:cNvPr>
        <xdr:cNvSpPr/>
      </xdr:nvSpPr>
      <xdr:spPr>
        <a:xfrm rot="5400000">
          <a:off x="3326130" y="80010"/>
          <a:ext cx="198120" cy="190500"/>
        </a:xfrm>
        <a:prstGeom prst="homePlate">
          <a:avLst/>
        </a:prstGeom>
        <a:solidFill>
          <a:schemeClr val="accent1"/>
        </a:solidFill>
        <a:ln>
          <a:solidFill>
            <a:schemeClr val="bg1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 editAs="oneCell">
    <xdr:from>
      <xdr:col>56</xdr:col>
      <xdr:colOff>53340</xdr:colOff>
      <xdr:row>0</xdr:row>
      <xdr:rowOff>0</xdr:rowOff>
    </xdr:from>
    <xdr:to>
      <xdr:col>73</xdr:col>
      <xdr:colOff>38100</xdr:colOff>
      <xdr:row>7</xdr:row>
      <xdr:rowOff>16583</xdr:rowOff>
    </xdr:to>
    <xdr:pic>
      <xdr:nvPicPr>
        <xdr:cNvPr id="18" name="Imagen 17">
          <a:extLst>
            <a:ext uri="{FF2B5EF4-FFF2-40B4-BE49-F238E27FC236}">
              <a16:creationId xmlns:a16="http://schemas.microsoft.com/office/drawing/2014/main" id="{00000000-0008-0000-0E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 cstate="print">
          <a:extLst>
            <a:ext uri="{BEBA8EAE-BF5A-486C-A8C5-ECC9F3942E4B}">
              <a14:imgProps xmlns:a14="http://schemas.microsoft.com/office/drawing/2010/main">
                <a14:imgLayer r:embed="rId35">
                  <a14:imgEffect>
                    <a14:backgroundRemoval t="9677" b="89677" l="6928" r="89910">
                      <a14:foregroundMark x1="7831" y1="76774" x2="7831" y2="76774"/>
                      <a14:foregroundMark x1="16717" y1="64086" x2="16717" y2="64086"/>
                      <a14:foregroundMark x1="6928" y1="61290" x2="6928" y2="61290"/>
                      <a14:foregroundMark x1="32078" y1="61290" x2="32078" y2="61290"/>
                      <a14:foregroundMark x1="48343" y1="75914" x2="48343" y2="75914"/>
                      <a14:foregroundMark x1="67018" y1="62581" x2="67018" y2="62581"/>
                      <a14:foregroundMark x1="72440" y1="65376" x2="72440" y2="65376"/>
                      <a14:foregroundMark x1="88705" y1="70968" x2="88705" y2="70968"/>
                      <a14:foregroundMark x1="89608" y1="38710" x2="89608" y2="38710"/>
                      <a14:foregroundMark x1="75904" y1="25376" x2="75904" y2="25376"/>
                      <a14:foregroundMark x1="65060" y1="25376" x2="65060" y2="25376"/>
                      <a14:foregroundMark x1="72440" y1="41505" x2="72440" y2="41505"/>
                      <a14:foregroundMark x1="62048" y1="49247" x2="62048" y2="49247"/>
                      <a14:foregroundMark x1="56627" y1="44301" x2="56627" y2="44301"/>
                      <a14:foregroundMark x1="61145" y1="31613" x2="61145" y2="31613"/>
                      <a14:foregroundMark x1="52711" y1="34409" x2="52711" y2="34409"/>
                      <a14:foregroundMark x1="45783" y1="40000" x2="45783" y2="40000"/>
                      <a14:foregroundMark x1="42319" y1="40000" x2="42319" y2="40000"/>
                      <a14:foregroundMark x1="36898" y1="47097" x2="36898" y2="47097"/>
                      <a14:foregroundMark x1="42319" y1="49247" x2="42319" y2="49247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36"/>
            </a:ext>
          </a:extLst>
        </a:blip>
        <a:stretch>
          <a:fillRect/>
        </a:stretch>
      </xdr:blipFill>
      <xdr:spPr>
        <a:xfrm>
          <a:off x="6454140" y="0"/>
          <a:ext cx="1927860" cy="1350083"/>
        </a:xfrm>
        <a:prstGeom prst="rect">
          <a:avLst/>
        </a:prstGeom>
        <a:effectLst>
          <a:glow rad="38100">
            <a:schemeClr val="bg1"/>
          </a:glow>
        </a:effectLst>
      </xdr:spPr>
    </xdr:pic>
    <xdr:clientData/>
  </xdr:twoCellAnchor>
  <xdr:twoCellAnchor>
    <xdr:from>
      <xdr:col>21</xdr:col>
      <xdr:colOff>0</xdr:colOff>
      <xdr:row>7</xdr:row>
      <xdr:rowOff>65801</xdr:rowOff>
    </xdr:from>
    <xdr:to>
      <xdr:col>23</xdr:col>
      <xdr:colOff>39766</xdr:colOff>
      <xdr:row>8</xdr:row>
      <xdr:rowOff>155177</xdr:rowOff>
    </xdr:to>
    <xdr:grpSp>
      <xdr:nvGrpSpPr>
        <xdr:cNvPr id="19" name="Grupo 18">
          <a:extLst>
            <a:ext uri="{FF2B5EF4-FFF2-40B4-BE49-F238E27FC236}">
              <a16:creationId xmlns:a16="http://schemas.microsoft.com/office/drawing/2014/main" id="{00000000-0008-0000-0E00-000013000000}"/>
            </a:ext>
          </a:extLst>
        </xdr:cNvPr>
        <xdr:cNvGrpSpPr/>
      </xdr:nvGrpSpPr>
      <xdr:grpSpPr>
        <a:xfrm>
          <a:off x="2400300" y="1399301"/>
          <a:ext cx="268366" cy="272256"/>
          <a:chOff x="2393791" y="1399301"/>
          <a:chExt cx="268366" cy="270351"/>
        </a:xfrm>
      </xdr:grpSpPr>
      <xdr:sp macro="" textlink="">
        <xdr:nvSpPr>
          <xdr:cNvPr id="20" name="Forma libre: forma 19">
            <a:extLst>
              <a:ext uri="{FF2B5EF4-FFF2-40B4-BE49-F238E27FC236}">
                <a16:creationId xmlns:a16="http://schemas.microsoft.com/office/drawing/2014/main" id="{00000000-0008-0000-0E00-000014000000}"/>
              </a:ext>
            </a:extLst>
          </xdr:cNvPr>
          <xdr:cNvSpPr/>
        </xdr:nvSpPr>
        <xdr:spPr>
          <a:xfrm>
            <a:off x="2393791" y="1399301"/>
            <a:ext cx="268366" cy="270351"/>
          </a:xfrm>
          <a:custGeom>
            <a:avLst/>
            <a:gdLst>
              <a:gd name="connsiteX0" fmla="*/ 23336 w 268366"/>
              <a:gd name="connsiteY0" fmla="*/ 0 h 272256"/>
              <a:gd name="connsiteX1" fmla="*/ 0 w 268366"/>
              <a:gd name="connsiteY1" fmla="*/ 0 h 272256"/>
              <a:gd name="connsiteX2" fmla="*/ 0 w 268366"/>
              <a:gd name="connsiteY2" fmla="*/ 272256 h 272256"/>
              <a:gd name="connsiteX3" fmla="*/ 268367 w 268366"/>
              <a:gd name="connsiteY3" fmla="*/ 272256 h 272256"/>
              <a:gd name="connsiteX4" fmla="*/ 268367 w 268366"/>
              <a:gd name="connsiteY4" fmla="*/ 248920 h 272256"/>
              <a:gd name="connsiteX5" fmla="*/ 23336 w 268366"/>
              <a:gd name="connsiteY5" fmla="*/ 248920 h 272256"/>
              <a:gd name="connsiteX6" fmla="*/ 23336 w 268366"/>
              <a:gd name="connsiteY6" fmla="*/ 0 h 27225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268366" h="272256">
                <a:moveTo>
                  <a:pt x="23336" y="0"/>
                </a:moveTo>
                <a:lnTo>
                  <a:pt x="0" y="0"/>
                </a:lnTo>
                <a:lnTo>
                  <a:pt x="0" y="272256"/>
                </a:lnTo>
                <a:lnTo>
                  <a:pt x="268367" y="272256"/>
                </a:lnTo>
                <a:lnTo>
                  <a:pt x="268367" y="248920"/>
                </a:lnTo>
                <a:lnTo>
                  <a:pt x="23336" y="248920"/>
                </a:lnTo>
                <a:lnTo>
                  <a:pt x="23336" y="0"/>
                </a:lnTo>
                <a:close/>
              </a:path>
            </a:pathLst>
          </a:custGeom>
          <a:solidFill>
            <a:srgbClr val="00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1" name="Forma libre: forma 20">
            <a:extLst>
              <a:ext uri="{FF2B5EF4-FFF2-40B4-BE49-F238E27FC236}">
                <a16:creationId xmlns:a16="http://schemas.microsoft.com/office/drawing/2014/main" id="{00000000-0008-0000-0E00-000015000000}"/>
              </a:ext>
            </a:extLst>
          </xdr:cNvPr>
          <xdr:cNvSpPr/>
        </xdr:nvSpPr>
        <xdr:spPr>
          <a:xfrm rot="10800000">
            <a:off x="2603817" y="1399301"/>
            <a:ext cx="58340" cy="223678"/>
          </a:xfrm>
          <a:custGeom>
            <a:avLst/>
            <a:gdLst>
              <a:gd name="connsiteX0" fmla="*/ 0 w 58340"/>
              <a:gd name="connsiteY0" fmla="*/ 0 h 225583"/>
              <a:gd name="connsiteX1" fmla="*/ 58341 w 58340"/>
              <a:gd name="connsiteY1" fmla="*/ 0 h 225583"/>
              <a:gd name="connsiteX2" fmla="*/ 58341 w 58340"/>
              <a:gd name="connsiteY2" fmla="*/ 225584 h 225583"/>
              <a:gd name="connsiteX3" fmla="*/ 0 w 58340"/>
              <a:gd name="connsiteY3" fmla="*/ 225584 h 225583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225583">
                <a:moveTo>
                  <a:pt x="0" y="0"/>
                </a:moveTo>
                <a:lnTo>
                  <a:pt x="58341" y="0"/>
                </a:lnTo>
                <a:lnTo>
                  <a:pt x="58341" y="225584"/>
                </a:lnTo>
                <a:lnTo>
                  <a:pt x="0" y="225584"/>
                </a:lnTo>
                <a:close/>
              </a:path>
            </a:pathLst>
          </a:custGeom>
          <a:solidFill>
            <a:srgbClr val="00B05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2" name="Forma libre: forma 21">
            <a:extLst>
              <a:ext uri="{FF2B5EF4-FFF2-40B4-BE49-F238E27FC236}">
                <a16:creationId xmlns:a16="http://schemas.microsoft.com/office/drawing/2014/main" id="{00000000-0008-0000-0E00-000016000000}"/>
              </a:ext>
            </a:extLst>
          </xdr:cNvPr>
          <xdr:cNvSpPr/>
        </xdr:nvSpPr>
        <xdr:spPr>
          <a:xfrm rot="10800000">
            <a:off x="2522140" y="1477089"/>
            <a:ext cx="58340" cy="145891"/>
          </a:xfrm>
          <a:custGeom>
            <a:avLst/>
            <a:gdLst>
              <a:gd name="connsiteX0" fmla="*/ 0 w 58340"/>
              <a:gd name="connsiteY0" fmla="*/ 0 h 147796"/>
              <a:gd name="connsiteX1" fmla="*/ 58341 w 58340"/>
              <a:gd name="connsiteY1" fmla="*/ 0 h 147796"/>
              <a:gd name="connsiteX2" fmla="*/ 58341 w 58340"/>
              <a:gd name="connsiteY2" fmla="*/ 147796 h 147796"/>
              <a:gd name="connsiteX3" fmla="*/ 0 w 58340"/>
              <a:gd name="connsiteY3" fmla="*/ 147796 h 14779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147796">
                <a:moveTo>
                  <a:pt x="0" y="0"/>
                </a:moveTo>
                <a:lnTo>
                  <a:pt x="58341" y="0"/>
                </a:lnTo>
                <a:lnTo>
                  <a:pt x="58341" y="147796"/>
                </a:lnTo>
                <a:lnTo>
                  <a:pt x="0" y="147796"/>
                </a:lnTo>
                <a:close/>
              </a:path>
            </a:pathLst>
          </a:custGeom>
          <a:solidFill>
            <a:srgbClr val="FFC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3" name="Forma libre: forma 22">
            <a:extLst>
              <a:ext uri="{FF2B5EF4-FFF2-40B4-BE49-F238E27FC236}">
                <a16:creationId xmlns:a16="http://schemas.microsoft.com/office/drawing/2014/main" id="{00000000-0008-0000-0E00-000017000000}"/>
              </a:ext>
            </a:extLst>
          </xdr:cNvPr>
          <xdr:cNvSpPr/>
        </xdr:nvSpPr>
        <xdr:spPr>
          <a:xfrm rot="10800000">
            <a:off x="2440463" y="1545193"/>
            <a:ext cx="58340" cy="77787"/>
          </a:xfrm>
          <a:custGeom>
            <a:avLst/>
            <a:gdLst>
              <a:gd name="connsiteX0" fmla="*/ 0 w 58340"/>
              <a:gd name="connsiteY0" fmla="*/ 0 h 77787"/>
              <a:gd name="connsiteX1" fmla="*/ 58341 w 58340"/>
              <a:gd name="connsiteY1" fmla="*/ 0 h 77787"/>
              <a:gd name="connsiteX2" fmla="*/ 58341 w 58340"/>
              <a:gd name="connsiteY2" fmla="*/ 77788 h 77787"/>
              <a:gd name="connsiteX3" fmla="*/ 0 w 58340"/>
              <a:gd name="connsiteY3" fmla="*/ 77788 h 7778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77787">
                <a:moveTo>
                  <a:pt x="0" y="0"/>
                </a:moveTo>
                <a:lnTo>
                  <a:pt x="58341" y="0"/>
                </a:lnTo>
                <a:lnTo>
                  <a:pt x="58341" y="77788"/>
                </a:lnTo>
                <a:lnTo>
                  <a:pt x="0" y="77788"/>
                </a:lnTo>
                <a:close/>
              </a:path>
            </a:pathLst>
          </a:custGeom>
          <a:solidFill>
            <a:srgbClr val="FF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4" name="Forma libre: forma 23">
            <a:extLst>
              <a:ext uri="{FF2B5EF4-FFF2-40B4-BE49-F238E27FC236}">
                <a16:creationId xmlns:a16="http://schemas.microsoft.com/office/drawing/2014/main" id="{00000000-0008-0000-0E00-000018000000}"/>
              </a:ext>
            </a:extLst>
          </xdr:cNvPr>
          <xdr:cNvSpPr/>
        </xdr:nvSpPr>
        <xdr:spPr>
          <a:xfrm>
            <a:off x="2438869" y="1399301"/>
            <a:ext cx="126054" cy="124149"/>
          </a:xfrm>
          <a:custGeom>
            <a:avLst/>
            <a:gdLst>
              <a:gd name="connsiteX0" fmla="*/ 126055 w 126054"/>
              <a:gd name="connsiteY0" fmla="*/ 53440 h 126054"/>
              <a:gd name="connsiteX1" fmla="*/ 126055 w 126054"/>
              <a:gd name="connsiteY1" fmla="*/ 0 h 126054"/>
              <a:gd name="connsiteX2" fmla="*/ 72615 w 126054"/>
              <a:gd name="connsiteY2" fmla="*/ 0 h 126054"/>
              <a:gd name="connsiteX3" fmla="*/ 93851 w 126054"/>
              <a:gd name="connsiteY3" fmla="*/ 21236 h 126054"/>
              <a:gd name="connsiteX4" fmla="*/ 0 w 126054"/>
              <a:gd name="connsiteY4" fmla="*/ 115087 h 126054"/>
              <a:gd name="connsiteX5" fmla="*/ 10968 w 126054"/>
              <a:gd name="connsiteY5" fmla="*/ 126055 h 126054"/>
              <a:gd name="connsiteX6" fmla="*/ 104819 w 126054"/>
              <a:gd name="connsiteY6" fmla="*/ 32243 h 126054"/>
              <a:gd name="connsiteX7" fmla="*/ 126055 w 126054"/>
              <a:gd name="connsiteY7" fmla="*/ 53440 h 126054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126054" h="126054">
                <a:moveTo>
                  <a:pt x="126055" y="53440"/>
                </a:moveTo>
                <a:lnTo>
                  <a:pt x="126055" y="0"/>
                </a:lnTo>
                <a:lnTo>
                  <a:pt x="72615" y="0"/>
                </a:lnTo>
                <a:lnTo>
                  <a:pt x="93851" y="21236"/>
                </a:lnTo>
                <a:lnTo>
                  <a:pt x="0" y="115087"/>
                </a:lnTo>
                <a:lnTo>
                  <a:pt x="10968" y="126055"/>
                </a:lnTo>
                <a:lnTo>
                  <a:pt x="104819" y="32243"/>
                </a:lnTo>
                <a:lnTo>
                  <a:pt x="126055" y="53440"/>
                </a:lnTo>
                <a:close/>
              </a:path>
            </a:pathLst>
          </a:custGeom>
          <a:solidFill>
            <a:srgbClr val="00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</xdr:grpSp>
    <xdr:clientData/>
  </xdr:twoCellAnchor>
  <xdr:twoCellAnchor editAs="oneCell">
    <xdr:from>
      <xdr:col>60</xdr:col>
      <xdr:colOff>82709</xdr:colOff>
      <xdr:row>7</xdr:row>
      <xdr:rowOff>45720</xdr:rowOff>
    </xdr:from>
    <xdr:to>
      <xdr:col>63</xdr:col>
      <xdr:colOff>63809</xdr:colOff>
      <xdr:row>9</xdr:row>
      <xdr:rowOff>3960</xdr:rowOff>
    </xdr:to>
    <xdr:pic>
      <xdr:nvPicPr>
        <xdr:cNvPr id="25" name="Gráfico 24" descr="Cronómetro 75% con relleno sólido">
          <a:extLst>
            <a:ext uri="{FF2B5EF4-FFF2-40B4-BE49-F238E27FC236}">
              <a16:creationId xmlns:a16="http://schemas.microsoft.com/office/drawing/2014/main" id="{00000000-0008-0000-0E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8"/>
            </a:ext>
          </a:extLst>
        </a:blip>
        <a:stretch>
          <a:fillRect/>
        </a:stretch>
      </xdr:blipFill>
      <xdr:spPr>
        <a:xfrm>
          <a:off x="6940709" y="1379220"/>
          <a:ext cx="324000" cy="324000"/>
        </a:xfrm>
        <a:prstGeom prst="rect">
          <a:avLst/>
        </a:prstGeom>
      </xdr:spPr>
    </xdr:pic>
    <xdr:clientData/>
  </xdr:twoCellAnchor>
  <xdr:twoCellAnchor editAs="oneCell">
    <xdr:from>
      <xdr:col>60</xdr:col>
      <xdr:colOff>97949</xdr:colOff>
      <xdr:row>16</xdr:row>
      <xdr:rowOff>45720</xdr:rowOff>
    </xdr:from>
    <xdr:to>
      <xdr:col>64</xdr:col>
      <xdr:colOff>749</xdr:colOff>
      <xdr:row>18</xdr:row>
      <xdr:rowOff>39960</xdr:rowOff>
    </xdr:to>
    <xdr:pic>
      <xdr:nvPicPr>
        <xdr:cNvPr id="26" name="Gráfico 25" descr="Mano con dedo índice apuntando a la derecha con relleno sólido">
          <a:extLst>
            <a:ext uri="{FF2B5EF4-FFF2-40B4-BE49-F238E27FC236}">
              <a16:creationId xmlns:a16="http://schemas.microsoft.com/office/drawing/2014/main" id="{00000000-0008-0000-0E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0"/>
            </a:ext>
          </a:extLst>
        </a:blip>
        <a:stretch>
          <a:fillRect/>
        </a:stretch>
      </xdr:blipFill>
      <xdr:spPr>
        <a:xfrm>
          <a:off x="6955949" y="3025140"/>
          <a:ext cx="360000" cy="360000"/>
        </a:xfrm>
        <a:prstGeom prst="rect">
          <a:avLst/>
        </a:prstGeom>
      </xdr:spPr>
    </xdr:pic>
    <xdr:clientData/>
  </xdr:twoCellAnchor>
  <xdr:twoCellAnchor editAs="oneCell">
    <xdr:from>
      <xdr:col>60</xdr:col>
      <xdr:colOff>82709</xdr:colOff>
      <xdr:row>25</xdr:row>
      <xdr:rowOff>38100</xdr:rowOff>
    </xdr:from>
    <xdr:to>
      <xdr:col>63</xdr:col>
      <xdr:colOff>75089</xdr:colOff>
      <xdr:row>27</xdr:row>
      <xdr:rowOff>7620</xdr:rowOff>
    </xdr:to>
    <xdr:pic>
      <xdr:nvPicPr>
        <xdr:cNvPr id="27" name="Gráfico 26" descr="Lluvia de ideas con relleno sólido">
          <a:extLst>
            <a:ext uri="{FF2B5EF4-FFF2-40B4-BE49-F238E27FC236}">
              <a16:creationId xmlns:a16="http://schemas.microsoft.com/office/drawing/2014/main" id="{00000000-0008-0000-0E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2"/>
            </a:ext>
          </a:extLst>
        </a:blip>
        <a:stretch>
          <a:fillRect/>
        </a:stretch>
      </xdr:blipFill>
      <xdr:spPr>
        <a:xfrm>
          <a:off x="6940709" y="4663440"/>
          <a:ext cx="335280" cy="33528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90</xdr:col>
      <xdr:colOff>0</xdr:colOff>
      <xdr:row>0</xdr:row>
      <xdr:rowOff>171450</xdr:rowOff>
    </xdr:from>
    <xdr:to>
      <xdr:col>90</xdr:col>
      <xdr:colOff>0</xdr:colOff>
      <xdr:row>3</xdr:row>
      <xdr:rowOff>158115</xdr:rowOff>
    </xdr:to>
    <xdr:pic>
      <xdr:nvPicPr>
        <xdr:cNvPr id="41125" name="Picture 8">
          <a:extLst>
            <a:ext uri="{FF2B5EF4-FFF2-40B4-BE49-F238E27FC236}">
              <a16:creationId xmlns:a16="http://schemas.microsoft.com/office/drawing/2014/main" id="{00000000-0008-0000-0F00-0000A5A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171450"/>
          <a:ext cx="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90</xdr:col>
      <xdr:colOff>0</xdr:colOff>
      <xdr:row>0</xdr:row>
      <xdr:rowOff>57150</xdr:rowOff>
    </xdr:from>
    <xdr:to>
      <xdr:col>90</xdr:col>
      <xdr:colOff>0</xdr:colOff>
      <xdr:row>2</xdr:row>
      <xdr:rowOff>167640</xdr:rowOff>
    </xdr:to>
    <xdr:pic>
      <xdr:nvPicPr>
        <xdr:cNvPr id="41126" name="Picture 10">
          <a:extLst>
            <a:ext uri="{FF2B5EF4-FFF2-40B4-BE49-F238E27FC236}">
              <a16:creationId xmlns:a16="http://schemas.microsoft.com/office/drawing/2014/main" id="{00000000-0008-0000-0F00-0000A6A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57150"/>
          <a:ext cx="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90</xdr:col>
      <xdr:colOff>0</xdr:colOff>
      <xdr:row>0</xdr:row>
      <xdr:rowOff>19050</xdr:rowOff>
    </xdr:from>
    <xdr:to>
      <xdr:col>90</xdr:col>
      <xdr:colOff>0</xdr:colOff>
      <xdr:row>3</xdr:row>
      <xdr:rowOff>129540</xdr:rowOff>
    </xdr:to>
    <xdr:pic>
      <xdr:nvPicPr>
        <xdr:cNvPr id="41127" name="Picture 12">
          <a:extLst>
            <a:ext uri="{FF2B5EF4-FFF2-40B4-BE49-F238E27FC236}">
              <a16:creationId xmlns:a16="http://schemas.microsoft.com/office/drawing/2014/main" id="{00000000-0008-0000-0F00-0000A7A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19050"/>
          <a:ext cx="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90</xdr:col>
      <xdr:colOff>0</xdr:colOff>
      <xdr:row>0</xdr:row>
      <xdr:rowOff>0</xdr:rowOff>
    </xdr:from>
    <xdr:to>
      <xdr:col>90</xdr:col>
      <xdr:colOff>0</xdr:colOff>
      <xdr:row>3</xdr:row>
      <xdr:rowOff>81915</xdr:rowOff>
    </xdr:to>
    <xdr:pic>
      <xdr:nvPicPr>
        <xdr:cNvPr id="41128" name="Picture 20">
          <a:extLst>
            <a:ext uri="{FF2B5EF4-FFF2-40B4-BE49-F238E27FC236}">
              <a16:creationId xmlns:a16="http://schemas.microsoft.com/office/drawing/2014/main" id="{00000000-0008-0000-0F00-0000A8A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0"/>
          <a:ext cx="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9</xdr:row>
      <xdr:rowOff>0</xdr:rowOff>
    </xdr:from>
    <xdr:to>
      <xdr:col>59</xdr:col>
      <xdr:colOff>0</xdr:colOff>
      <xdr:row>19</xdr:row>
      <xdr:rowOff>152400</xdr:rowOff>
    </xdr:to>
    <xdr:graphicFrame macro="">
      <xdr:nvGraphicFramePr>
        <xdr:cNvPr id="41130" name="Gráfico 22">
          <a:extLst>
            <a:ext uri="{FF2B5EF4-FFF2-40B4-BE49-F238E27FC236}">
              <a16:creationId xmlns:a16="http://schemas.microsoft.com/office/drawing/2014/main" id="{00000000-0008-0000-0F00-0000AAA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9</xdr:row>
      <xdr:rowOff>7620</xdr:rowOff>
    </xdr:from>
    <xdr:to>
      <xdr:col>19</xdr:col>
      <xdr:colOff>104775</xdr:colOff>
      <xdr:row>9</xdr:row>
      <xdr:rowOff>179070</xdr:rowOff>
    </xdr:to>
    <xdr:pic>
      <xdr:nvPicPr>
        <xdr:cNvPr id="41146" name="Imagem 20" descr="quadro.png">
          <a:hlinkClick xmlns:r="http://schemas.openxmlformats.org/officeDocument/2006/relationships" r:id="rId6" tooltip="PROCESOS INTERNOS"/>
          <a:extLst>
            <a:ext uri="{FF2B5EF4-FFF2-40B4-BE49-F238E27FC236}">
              <a16:creationId xmlns:a16="http://schemas.microsoft.com/office/drawing/2014/main" id="{00000000-0008-0000-0F00-0000BAA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06880"/>
          <a:ext cx="2276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7620</xdr:rowOff>
    </xdr:from>
    <xdr:to>
      <xdr:col>19</xdr:col>
      <xdr:colOff>104775</xdr:colOff>
      <xdr:row>10</xdr:row>
      <xdr:rowOff>179070</xdr:rowOff>
    </xdr:to>
    <xdr:pic>
      <xdr:nvPicPr>
        <xdr:cNvPr id="41147" name="Imagem 20" descr="quadro.png">
          <a:hlinkClick xmlns:r="http://schemas.openxmlformats.org/officeDocument/2006/relationships" r:id="rId8" tooltip="PROCESOS INTERNOS"/>
          <a:extLst>
            <a:ext uri="{FF2B5EF4-FFF2-40B4-BE49-F238E27FC236}">
              <a16:creationId xmlns:a16="http://schemas.microsoft.com/office/drawing/2014/main" id="{00000000-0008-0000-0F00-0000BBA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89760"/>
          <a:ext cx="2276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7620</xdr:rowOff>
    </xdr:from>
    <xdr:to>
      <xdr:col>19</xdr:col>
      <xdr:colOff>104775</xdr:colOff>
      <xdr:row>11</xdr:row>
      <xdr:rowOff>179070</xdr:rowOff>
    </xdr:to>
    <xdr:pic>
      <xdr:nvPicPr>
        <xdr:cNvPr id="41148" name="Imagem 20" descr="quadro.png">
          <a:hlinkClick xmlns:r="http://schemas.openxmlformats.org/officeDocument/2006/relationships" r:id="rId9" tooltip="PROCESOS INTERNOS"/>
          <a:extLst>
            <a:ext uri="{FF2B5EF4-FFF2-40B4-BE49-F238E27FC236}">
              <a16:creationId xmlns:a16="http://schemas.microsoft.com/office/drawing/2014/main" id="{00000000-0008-0000-0F00-0000BCA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72640"/>
          <a:ext cx="2276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3810</xdr:rowOff>
    </xdr:from>
    <xdr:to>
      <xdr:col>19</xdr:col>
      <xdr:colOff>104775</xdr:colOff>
      <xdr:row>13</xdr:row>
      <xdr:rowOff>167640</xdr:rowOff>
    </xdr:to>
    <xdr:pic>
      <xdr:nvPicPr>
        <xdr:cNvPr id="41150" name="Imagem 20" descr="quadro.png">
          <a:hlinkClick xmlns:r="http://schemas.openxmlformats.org/officeDocument/2006/relationships" r:id="rId10" tooltip="PROCESOS INTERNOS"/>
          <a:extLst>
            <a:ext uri="{FF2B5EF4-FFF2-40B4-BE49-F238E27FC236}">
              <a16:creationId xmlns:a16="http://schemas.microsoft.com/office/drawing/2014/main" id="{00000000-0008-0000-0F00-0000BEA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34590"/>
          <a:ext cx="2276475" cy="1638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99060</xdr:colOff>
      <xdr:row>4</xdr:row>
      <xdr:rowOff>160020</xdr:rowOff>
    </xdr:from>
    <xdr:to>
      <xdr:col>3</xdr:col>
      <xdr:colOff>8160</xdr:colOff>
      <xdr:row>6</xdr:row>
      <xdr:rowOff>31020</xdr:rowOff>
    </xdr:to>
    <xdr:sp macro="" textlink="">
      <xdr:nvSpPr>
        <xdr:cNvPr id="2" name="Elipse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/>
      </xdr:nvSpPr>
      <xdr:spPr>
        <a:xfrm>
          <a:off x="99060" y="922020"/>
          <a:ext cx="252000" cy="252000"/>
        </a:xfrm>
        <a:prstGeom prst="ellipse">
          <a:avLst/>
        </a:prstGeom>
        <a:noFill/>
        <a:ln w="38100"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 editAs="absolute">
    <xdr:from>
      <xdr:col>0</xdr:col>
      <xdr:colOff>0</xdr:colOff>
      <xdr:row>0</xdr:row>
      <xdr:rowOff>60960</xdr:rowOff>
    </xdr:from>
    <xdr:to>
      <xdr:col>47</xdr:col>
      <xdr:colOff>60960</xdr:colOff>
      <xdr:row>4</xdr:row>
      <xdr:rowOff>15240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GrpSpPr/>
      </xdr:nvGrpSpPr>
      <xdr:grpSpPr>
        <a:xfrm>
          <a:off x="0" y="60960"/>
          <a:ext cx="5433060" cy="716280"/>
          <a:chOff x="0" y="60960"/>
          <a:chExt cx="5433060" cy="716280"/>
        </a:xfrm>
      </xdr:grpSpPr>
      <xdr:grpSp>
        <xdr:nvGrpSpPr>
          <xdr:cNvPr id="4" name="Grupo 3">
            <a:extLst>
              <a:ext uri="{FF2B5EF4-FFF2-40B4-BE49-F238E27FC236}">
                <a16:creationId xmlns:a16="http://schemas.microsoft.com/office/drawing/2014/main" id="{00000000-0008-0000-0F00-000004000000}"/>
              </a:ext>
            </a:extLst>
          </xdr:cNvPr>
          <xdr:cNvGrpSpPr/>
        </xdr:nvGrpSpPr>
        <xdr:grpSpPr>
          <a:xfrm>
            <a:off x="0" y="83820"/>
            <a:ext cx="5433060" cy="647700"/>
            <a:chOff x="365760" y="289560"/>
            <a:chExt cx="5433060" cy="640080"/>
          </a:xfrm>
        </xdr:grpSpPr>
        <xdr:sp macro="" textlink="">
          <xdr:nvSpPr>
            <xdr:cNvPr id="15" name="Rectángulo: esquinas redondeadas 14">
              <a:extLst>
                <a:ext uri="{FF2B5EF4-FFF2-40B4-BE49-F238E27FC236}">
                  <a16:creationId xmlns:a16="http://schemas.microsoft.com/office/drawing/2014/main" id="{00000000-0008-0000-0F00-00000F000000}"/>
                </a:ext>
              </a:extLst>
            </xdr:cNvPr>
            <xdr:cNvSpPr/>
          </xdr:nvSpPr>
          <xdr:spPr>
            <a:xfrm>
              <a:off x="685800" y="289560"/>
              <a:ext cx="5113020" cy="640080"/>
            </a:xfrm>
            <a:prstGeom prst="roundRect">
              <a:avLst>
                <a:gd name="adj" fmla="val 50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PE" sz="1100"/>
            </a:p>
          </xdr:txBody>
        </xdr:sp>
        <xdr:sp macro="" textlink="">
          <xdr:nvSpPr>
            <xdr:cNvPr id="16" name="Rectángulo 15">
              <a:extLst>
                <a:ext uri="{FF2B5EF4-FFF2-40B4-BE49-F238E27FC236}">
                  <a16:creationId xmlns:a16="http://schemas.microsoft.com/office/drawing/2014/main" id="{00000000-0008-0000-0F00-000010000000}"/>
                </a:ext>
              </a:extLst>
            </xdr:cNvPr>
            <xdr:cNvSpPr/>
          </xdr:nvSpPr>
          <xdr:spPr>
            <a:xfrm>
              <a:off x="365760" y="289560"/>
              <a:ext cx="670560" cy="640080"/>
            </a:xfrm>
            <a:prstGeom prst="rect">
              <a:avLst/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PE" sz="1100"/>
            </a:p>
          </xdr:txBody>
        </xdr:sp>
      </xdr:grpSp>
      <xdr:pic>
        <xdr:nvPicPr>
          <xdr:cNvPr id="5" name="Gráfico 4" descr="Base de datos con relleno sólido">
            <a:hlinkClick xmlns:r="http://schemas.openxmlformats.org/officeDocument/2006/relationships" r:id="rId11" tooltip="OBJETIVOS"/>
            <a:extLst>
              <a:ext uri="{FF2B5EF4-FFF2-40B4-BE49-F238E27FC236}">
                <a16:creationId xmlns:a16="http://schemas.microsoft.com/office/drawing/2014/main" id="{00000000-0008-0000-0F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2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3"/>
              </a:ext>
            </a:extLst>
          </a:blip>
          <a:stretch>
            <a:fillRect/>
          </a:stretch>
        </xdr:blipFill>
        <xdr:spPr>
          <a:xfrm>
            <a:off x="68580" y="144780"/>
            <a:ext cx="548640" cy="548640"/>
          </a:xfrm>
          <a:prstGeom prst="rect">
            <a:avLst/>
          </a:prstGeom>
        </xdr:spPr>
      </xdr:pic>
      <xdr:pic>
        <xdr:nvPicPr>
          <xdr:cNvPr id="6" name="Gráfico 5" descr="Flujo de trabajo con relleno sólido">
            <a:hlinkClick xmlns:r="http://schemas.openxmlformats.org/officeDocument/2006/relationships" r:id="rId14" tooltip="MAPA ESTRATÉGICO"/>
            <a:extLst>
              <a:ext uri="{FF2B5EF4-FFF2-40B4-BE49-F238E27FC236}">
                <a16:creationId xmlns:a16="http://schemas.microsoft.com/office/drawing/2014/main" id="{00000000-0008-0000-0F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5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6"/>
              </a:ext>
            </a:extLst>
          </a:blip>
          <a:stretch>
            <a:fillRect/>
          </a:stretch>
        </xdr:blipFill>
        <xdr:spPr>
          <a:xfrm>
            <a:off x="645523" y="137160"/>
            <a:ext cx="563880" cy="563880"/>
          </a:xfrm>
          <a:prstGeom prst="rect">
            <a:avLst/>
          </a:prstGeom>
        </xdr:spPr>
      </xdr:pic>
      <xdr:grpSp>
        <xdr:nvGrpSpPr>
          <xdr:cNvPr id="7" name="Grupo 6">
            <a:hlinkClick xmlns:r="http://schemas.openxmlformats.org/officeDocument/2006/relationships" r:id="rId17" tooltip="BALANCED SCORE CARD"/>
            <a:extLst>
              <a:ext uri="{FF2B5EF4-FFF2-40B4-BE49-F238E27FC236}">
                <a16:creationId xmlns:a16="http://schemas.microsoft.com/office/drawing/2014/main" id="{00000000-0008-0000-0F00-000007000000}"/>
              </a:ext>
            </a:extLst>
          </xdr:cNvPr>
          <xdr:cNvGrpSpPr/>
        </xdr:nvGrpSpPr>
        <xdr:grpSpPr>
          <a:xfrm>
            <a:off x="1237706" y="83820"/>
            <a:ext cx="670560" cy="670560"/>
            <a:chOff x="1325880" y="76200"/>
            <a:chExt cx="670560" cy="670560"/>
          </a:xfrm>
        </xdr:grpSpPr>
        <xdr:pic>
          <xdr:nvPicPr>
            <xdr:cNvPr id="13" name="Gráfico 12" descr="Portátil con relleno sólido">
              <a:extLst>
                <a:ext uri="{FF2B5EF4-FFF2-40B4-BE49-F238E27FC236}">
                  <a16:creationId xmlns:a16="http://schemas.microsoft.com/office/drawing/2014/main" id="{00000000-0008-0000-0F00-00000D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8">
              <a:extLst>
                <a:ext uri="{28A0092B-C50C-407E-A947-70E740481C1C}">
                  <a14:useLocalDpi xmlns:a14="http://schemas.microsoft.com/office/drawing/2010/main" val="0"/>
                </a:ext>
                <a:ext uri="{96DAC541-7B7A-43D3-8B79-37D633B846F1}">
                  <asvg:svgBlip xmlns:asvg="http://schemas.microsoft.com/office/drawing/2016/SVG/main" r:embed="rId19"/>
                </a:ext>
              </a:extLst>
            </a:blip>
            <a:stretch>
              <a:fillRect/>
            </a:stretch>
          </xdr:blipFill>
          <xdr:spPr>
            <a:xfrm>
              <a:off x="1325880" y="76200"/>
              <a:ext cx="670560" cy="670560"/>
            </a:xfrm>
            <a:prstGeom prst="rect">
              <a:avLst/>
            </a:prstGeom>
          </xdr:spPr>
        </xdr:pic>
        <xdr:cxnSp macro="">
          <xdr:nvCxnSpPr>
            <xdr:cNvPr id="14" name="Conector recto de flecha 13">
              <a:extLst>
                <a:ext uri="{FF2B5EF4-FFF2-40B4-BE49-F238E27FC236}">
                  <a16:creationId xmlns:a16="http://schemas.microsoft.com/office/drawing/2014/main" id="{00000000-0008-0000-0F00-00000E000000}"/>
                </a:ext>
              </a:extLst>
            </xdr:cNvPr>
            <xdr:cNvCxnSpPr/>
          </xdr:nvCxnSpPr>
          <xdr:spPr>
            <a:xfrm flipH="1" flipV="1">
              <a:off x="1508760" y="304800"/>
              <a:ext cx="304800" cy="137160"/>
            </a:xfrm>
            <a:prstGeom prst="straightConnector1">
              <a:avLst/>
            </a:prstGeom>
            <a:ln w="19050" cap="flat" cmpd="sng" algn="ctr">
              <a:solidFill>
                <a:schemeClr val="accent6"/>
              </a:solidFill>
              <a:prstDash val="solid"/>
              <a:round/>
              <a:headEnd type="none" w="med" len="med"/>
              <a:tailEnd type="arrow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</xdr:cxnSp>
      </xdr:grpSp>
      <xdr:pic>
        <xdr:nvPicPr>
          <xdr:cNvPr id="8" name="Gráfico 7" descr="Calculadora con relleno sólido">
            <a:hlinkClick xmlns:r="http://schemas.openxmlformats.org/officeDocument/2006/relationships" r:id="rId20" tooltip="PERSPECTIVA FINANCIERA"/>
            <a:extLst>
              <a:ext uri="{FF2B5EF4-FFF2-40B4-BE49-F238E27FC236}">
                <a16:creationId xmlns:a16="http://schemas.microsoft.com/office/drawing/2014/main" id="{00000000-0008-0000-0F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1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2"/>
              </a:ext>
            </a:extLst>
          </a:blip>
          <a:stretch>
            <a:fillRect/>
          </a:stretch>
        </xdr:blipFill>
        <xdr:spPr>
          <a:xfrm>
            <a:off x="1936569" y="144780"/>
            <a:ext cx="548640" cy="548640"/>
          </a:xfrm>
          <a:prstGeom prst="rect">
            <a:avLst/>
          </a:prstGeom>
        </xdr:spPr>
      </xdr:pic>
      <xdr:pic>
        <xdr:nvPicPr>
          <xdr:cNvPr id="9" name="Gráfico 8" descr="Usuarios con relleno sólido">
            <a:hlinkClick xmlns:r="http://schemas.openxmlformats.org/officeDocument/2006/relationships" r:id="rId23" tooltip="PERSPECTIVA RRHH"/>
            <a:extLst>
              <a:ext uri="{FF2B5EF4-FFF2-40B4-BE49-F238E27FC236}">
                <a16:creationId xmlns:a16="http://schemas.microsoft.com/office/drawing/2014/main" id="{00000000-0008-0000-0F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4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5"/>
              </a:ext>
            </a:extLst>
          </a:blip>
          <a:stretch>
            <a:fillRect/>
          </a:stretch>
        </xdr:blipFill>
        <xdr:spPr>
          <a:xfrm>
            <a:off x="3751218" y="60960"/>
            <a:ext cx="716280" cy="716280"/>
          </a:xfrm>
          <a:prstGeom prst="rect">
            <a:avLst/>
          </a:prstGeom>
        </xdr:spPr>
      </xdr:pic>
      <xdr:pic>
        <xdr:nvPicPr>
          <xdr:cNvPr id="10" name="Gráfico 9" descr="Cronómetro con relleno sólido">
            <a:hlinkClick xmlns:r="http://schemas.openxmlformats.org/officeDocument/2006/relationships" r:id="rId6" tooltip="PROCESOS INTERNOS"/>
            <a:extLst>
              <a:ext uri="{FF2B5EF4-FFF2-40B4-BE49-F238E27FC236}">
                <a16:creationId xmlns:a16="http://schemas.microsoft.com/office/drawing/2014/main" id="{00000000-0008-0000-0F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6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7"/>
              </a:ext>
            </a:extLst>
          </a:blip>
          <a:stretch>
            <a:fillRect/>
          </a:stretch>
        </xdr:blipFill>
        <xdr:spPr>
          <a:xfrm>
            <a:off x="3120935" y="118110"/>
            <a:ext cx="601980" cy="601980"/>
          </a:xfrm>
          <a:prstGeom prst="rect">
            <a:avLst/>
          </a:prstGeom>
        </xdr:spPr>
      </xdr:pic>
      <xdr:pic>
        <xdr:nvPicPr>
          <xdr:cNvPr id="11" name="Gráfico 10" descr="Trabajador de oficina con relleno sólido">
            <a:hlinkClick xmlns:r="http://schemas.openxmlformats.org/officeDocument/2006/relationships" r:id="rId28" tooltip="PERSPECTIVA CLIENTES"/>
            <a:extLst>
              <a:ext uri="{FF2B5EF4-FFF2-40B4-BE49-F238E27FC236}">
                <a16:creationId xmlns:a16="http://schemas.microsoft.com/office/drawing/2014/main" id="{00000000-0008-0000-0F00-00000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9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0"/>
              </a:ext>
            </a:extLst>
          </a:blip>
          <a:stretch>
            <a:fillRect/>
          </a:stretch>
        </xdr:blipFill>
        <xdr:spPr>
          <a:xfrm>
            <a:off x="2513512" y="129540"/>
            <a:ext cx="579120" cy="579120"/>
          </a:xfrm>
          <a:prstGeom prst="rect">
            <a:avLst/>
          </a:prstGeom>
        </xdr:spPr>
      </xdr:pic>
      <xdr:pic>
        <xdr:nvPicPr>
          <xdr:cNvPr id="12" name="Gráfico 11" descr="Piezas de ajedrez con relleno sólido">
            <a:hlinkClick xmlns:r="http://schemas.openxmlformats.org/officeDocument/2006/relationships" r:id="rId31" tooltip="INICIATIVAS ESTRATÉGICAS"/>
            <a:extLst>
              <a:ext uri="{FF2B5EF4-FFF2-40B4-BE49-F238E27FC236}">
                <a16:creationId xmlns:a16="http://schemas.microsoft.com/office/drawing/2014/main" id="{00000000-0008-0000-0F00-00000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2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3"/>
              </a:ext>
            </a:extLst>
          </a:blip>
          <a:stretch>
            <a:fillRect/>
          </a:stretch>
        </xdr:blipFill>
        <xdr:spPr>
          <a:xfrm>
            <a:off x="4495800" y="99060"/>
            <a:ext cx="640080" cy="640080"/>
          </a:xfrm>
          <a:prstGeom prst="rect">
            <a:avLst/>
          </a:prstGeom>
        </xdr:spPr>
      </xdr:pic>
    </xdr:grpSp>
    <xdr:clientData/>
  </xdr:twoCellAnchor>
  <xdr:twoCellAnchor>
    <xdr:from>
      <xdr:col>29</xdr:col>
      <xdr:colOff>15240</xdr:colOff>
      <xdr:row>0</xdr:row>
      <xdr:rowOff>76200</xdr:rowOff>
    </xdr:from>
    <xdr:to>
      <xdr:col>30</xdr:col>
      <xdr:colOff>91440</xdr:colOff>
      <xdr:row>1</xdr:row>
      <xdr:rowOff>83820</xdr:rowOff>
    </xdr:to>
    <xdr:sp macro="" textlink="">
      <xdr:nvSpPr>
        <xdr:cNvPr id="17" name="Flecha: pentágono 16">
          <a:extLst>
            <a:ext uri="{FF2B5EF4-FFF2-40B4-BE49-F238E27FC236}">
              <a16:creationId xmlns:a16="http://schemas.microsoft.com/office/drawing/2014/main" id="{00000000-0008-0000-0F00-000011000000}"/>
            </a:ext>
          </a:extLst>
        </xdr:cNvPr>
        <xdr:cNvSpPr/>
      </xdr:nvSpPr>
      <xdr:spPr>
        <a:xfrm rot="5400000">
          <a:off x="3326130" y="80010"/>
          <a:ext cx="198120" cy="190500"/>
        </a:xfrm>
        <a:prstGeom prst="homePlate">
          <a:avLst/>
        </a:prstGeom>
        <a:solidFill>
          <a:schemeClr val="accent1"/>
        </a:solidFill>
        <a:ln>
          <a:solidFill>
            <a:schemeClr val="bg1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 editAs="oneCell">
    <xdr:from>
      <xdr:col>56</xdr:col>
      <xdr:colOff>53340</xdr:colOff>
      <xdr:row>0</xdr:row>
      <xdr:rowOff>0</xdr:rowOff>
    </xdr:from>
    <xdr:to>
      <xdr:col>73</xdr:col>
      <xdr:colOff>38100</xdr:colOff>
      <xdr:row>7</xdr:row>
      <xdr:rowOff>16583</xdr:rowOff>
    </xdr:to>
    <xdr:pic>
      <xdr:nvPicPr>
        <xdr:cNvPr id="18" name="Imagen 17">
          <a:extLst>
            <a:ext uri="{FF2B5EF4-FFF2-40B4-BE49-F238E27FC236}">
              <a16:creationId xmlns:a16="http://schemas.microsoft.com/office/drawing/2014/main" id="{00000000-0008-0000-0F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 cstate="print">
          <a:extLst>
            <a:ext uri="{BEBA8EAE-BF5A-486C-A8C5-ECC9F3942E4B}">
              <a14:imgProps xmlns:a14="http://schemas.microsoft.com/office/drawing/2010/main">
                <a14:imgLayer r:embed="rId35">
                  <a14:imgEffect>
                    <a14:backgroundRemoval t="9677" b="89677" l="6928" r="89910">
                      <a14:foregroundMark x1="7831" y1="76774" x2="7831" y2="76774"/>
                      <a14:foregroundMark x1="16717" y1="64086" x2="16717" y2="64086"/>
                      <a14:foregroundMark x1="6928" y1="61290" x2="6928" y2="61290"/>
                      <a14:foregroundMark x1="32078" y1="61290" x2="32078" y2="61290"/>
                      <a14:foregroundMark x1="48343" y1="75914" x2="48343" y2="75914"/>
                      <a14:foregroundMark x1="67018" y1="62581" x2="67018" y2="62581"/>
                      <a14:foregroundMark x1="72440" y1="65376" x2="72440" y2="65376"/>
                      <a14:foregroundMark x1="88705" y1="70968" x2="88705" y2="70968"/>
                      <a14:foregroundMark x1="89608" y1="38710" x2="89608" y2="38710"/>
                      <a14:foregroundMark x1="75904" y1="25376" x2="75904" y2="25376"/>
                      <a14:foregroundMark x1="65060" y1="25376" x2="65060" y2="25376"/>
                      <a14:foregroundMark x1="72440" y1="41505" x2="72440" y2="41505"/>
                      <a14:foregroundMark x1="62048" y1="49247" x2="62048" y2="49247"/>
                      <a14:foregroundMark x1="56627" y1="44301" x2="56627" y2="44301"/>
                      <a14:foregroundMark x1="61145" y1="31613" x2="61145" y2="31613"/>
                      <a14:foregroundMark x1="52711" y1="34409" x2="52711" y2="34409"/>
                      <a14:foregroundMark x1="45783" y1="40000" x2="45783" y2="40000"/>
                      <a14:foregroundMark x1="42319" y1="40000" x2="42319" y2="40000"/>
                      <a14:foregroundMark x1="36898" y1="47097" x2="36898" y2="47097"/>
                      <a14:foregroundMark x1="42319" y1="49247" x2="42319" y2="49247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36"/>
            </a:ext>
          </a:extLst>
        </a:blip>
        <a:stretch>
          <a:fillRect/>
        </a:stretch>
      </xdr:blipFill>
      <xdr:spPr>
        <a:xfrm>
          <a:off x="6454140" y="0"/>
          <a:ext cx="1927860" cy="1350083"/>
        </a:xfrm>
        <a:prstGeom prst="rect">
          <a:avLst/>
        </a:prstGeom>
        <a:effectLst>
          <a:glow rad="38100">
            <a:schemeClr val="bg1"/>
          </a:glow>
        </a:effectLst>
      </xdr:spPr>
    </xdr:pic>
    <xdr:clientData/>
  </xdr:twoCellAnchor>
  <xdr:twoCellAnchor>
    <xdr:from>
      <xdr:col>21</xdr:col>
      <xdr:colOff>0</xdr:colOff>
      <xdr:row>7</xdr:row>
      <xdr:rowOff>65801</xdr:rowOff>
    </xdr:from>
    <xdr:to>
      <xdr:col>23</xdr:col>
      <xdr:colOff>39766</xdr:colOff>
      <xdr:row>8</xdr:row>
      <xdr:rowOff>155177</xdr:rowOff>
    </xdr:to>
    <xdr:grpSp>
      <xdr:nvGrpSpPr>
        <xdr:cNvPr id="19" name="Grupo 18">
          <a:extLst>
            <a:ext uri="{FF2B5EF4-FFF2-40B4-BE49-F238E27FC236}">
              <a16:creationId xmlns:a16="http://schemas.microsoft.com/office/drawing/2014/main" id="{00000000-0008-0000-0F00-000013000000}"/>
            </a:ext>
          </a:extLst>
        </xdr:cNvPr>
        <xdr:cNvGrpSpPr/>
      </xdr:nvGrpSpPr>
      <xdr:grpSpPr>
        <a:xfrm>
          <a:off x="2400300" y="1399301"/>
          <a:ext cx="268366" cy="272256"/>
          <a:chOff x="2393791" y="1399301"/>
          <a:chExt cx="268366" cy="270351"/>
        </a:xfrm>
      </xdr:grpSpPr>
      <xdr:sp macro="" textlink="">
        <xdr:nvSpPr>
          <xdr:cNvPr id="20" name="Forma libre: forma 19">
            <a:extLst>
              <a:ext uri="{FF2B5EF4-FFF2-40B4-BE49-F238E27FC236}">
                <a16:creationId xmlns:a16="http://schemas.microsoft.com/office/drawing/2014/main" id="{00000000-0008-0000-0F00-000014000000}"/>
              </a:ext>
            </a:extLst>
          </xdr:cNvPr>
          <xdr:cNvSpPr/>
        </xdr:nvSpPr>
        <xdr:spPr>
          <a:xfrm>
            <a:off x="2393791" y="1399301"/>
            <a:ext cx="268366" cy="270351"/>
          </a:xfrm>
          <a:custGeom>
            <a:avLst/>
            <a:gdLst>
              <a:gd name="connsiteX0" fmla="*/ 23336 w 268366"/>
              <a:gd name="connsiteY0" fmla="*/ 0 h 272256"/>
              <a:gd name="connsiteX1" fmla="*/ 0 w 268366"/>
              <a:gd name="connsiteY1" fmla="*/ 0 h 272256"/>
              <a:gd name="connsiteX2" fmla="*/ 0 w 268366"/>
              <a:gd name="connsiteY2" fmla="*/ 272256 h 272256"/>
              <a:gd name="connsiteX3" fmla="*/ 268367 w 268366"/>
              <a:gd name="connsiteY3" fmla="*/ 272256 h 272256"/>
              <a:gd name="connsiteX4" fmla="*/ 268367 w 268366"/>
              <a:gd name="connsiteY4" fmla="*/ 248920 h 272256"/>
              <a:gd name="connsiteX5" fmla="*/ 23336 w 268366"/>
              <a:gd name="connsiteY5" fmla="*/ 248920 h 272256"/>
              <a:gd name="connsiteX6" fmla="*/ 23336 w 268366"/>
              <a:gd name="connsiteY6" fmla="*/ 0 h 27225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268366" h="272256">
                <a:moveTo>
                  <a:pt x="23336" y="0"/>
                </a:moveTo>
                <a:lnTo>
                  <a:pt x="0" y="0"/>
                </a:lnTo>
                <a:lnTo>
                  <a:pt x="0" y="272256"/>
                </a:lnTo>
                <a:lnTo>
                  <a:pt x="268367" y="272256"/>
                </a:lnTo>
                <a:lnTo>
                  <a:pt x="268367" y="248920"/>
                </a:lnTo>
                <a:lnTo>
                  <a:pt x="23336" y="248920"/>
                </a:lnTo>
                <a:lnTo>
                  <a:pt x="23336" y="0"/>
                </a:lnTo>
                <a:close/>
              </a:path>
            </a:pathLst>
          </a:custGeom>
          <a:solidFill>
            <a:srgbClr val="00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1" name="Forma libre: forma 20">
            <a:extLst>
              <a:ext uri="{FF2B5EF4-FFF2-40B4-BE49-F238E27FC236}">
                <a16:creationId xmlns:a16="http://schemas.microsoft.com/office/drawing/2014/main" id="{00000000-0008-0000-0F00-000015000000}"/>
              </a:ext>
            </a:extLst>
          </xdr:cNvPr>
          <xdr:cNvSpPr/>
        </xdr:nvSpPr>
        <xdr:spPr>
          <a:xfrm rot="10800000">
            <a:off x="2603817" y="1399301"/>
            <a:ext cx="58340" cy="223678"/>
          </a:xfrm>
          <a:custGeom>
            <a:avLst/>
            <a:gdLst>
              <a:gd name="connsiteX0" fmla="*/ 0 w 58340"/>
              <a:gd name="connsiteY0" fmla="*/ 0 h 225583"/>
              <a:gd name="connsiteX1" fmla="*/ 58341 w 58340"/>
              <a:gd name="connsiteY1" fmla="*/ 0 h 225583"/>
              <a:gd name="connsiteX2" fmla="*/ 58341 w 58340"/>
              <a:gd name="connsiteY2" fmla="*/ 225584 h 225583"/>
              <a:gd name="connsiteX3" fmla="*/ 0 w 58340"/>
              <a:gd name="connsiteY3" fmla="*/ 225584 h 225583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225583">
                <a:moveTo>
                  <a:pt x="0" y="0"/>
                </a:moveTo>
                <a:lnTo>
                  <a:pt x="58341" y="0"/>
                </a:lnTo>
                <a:lnTo>
                  <a:pt x="58341" y="225584"/>
                </a:lnTo>
                <a:lnTo>
                  <a:pt x="0" y="225584"/>
                </a:lnTo>
                <a:close/>
              </a:path>
            </a:pathLst>
          </a:custGeom>
          <a:solidFill>
            <a:srgbClr val="00B05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2" name="Forma libre: forma 21">
            <a:extLst>
              <a:ext uri="{FF2B5EF4-FFF2-40B4-BE49-F238E27FC236}">
                <a16:creationId xmlns:a16="http://schemas.microsoft.com/office/drawing/2014/main" id="{00000000-0008-0000-0F00-000016000000}"/>
              </a:ext>
            </a:extLst>
          </xdr:cNvPr>
          <xdr:cNvSpPr/>
        </xdr:nvSpPr>
        <xdr:spPr>
          <a:xfrm rot="10800000">
            <a:off x="2522140" y="1477089"/>
            <a:ext cx="58340" cy="145891"/>
          </a:xfrm>
          <a:custGeom>
            <a:avLst/>
            <a:gdLst>
              <a:gd name="connsiteX0" fmla="*/ 0 w 58340"/>
              <a:gd name="connsiteY0" fmla="*/ 0 h 147796"/>
              <a:gd name="connsiteX1" fmla="*/ 58341 w 58340"/>
              <a:gd name="connsiteY1" fmla="*/ 0 h 147796"/>
              <a:gd name="connsiteX2" fmla="*/ 58341 w 58340"/>
              <a:gd name="connsiteY2" fmla="*/ 147796 h 147796"/>
              <a:gd name="connsiteX3" fmla="*/ 0 w 58340"/>
              <a:gd name="connsiteY3" fmla="*/ 147796 h 14779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147796">
                <a:moveTo>
                  <a:pt x="0" y="0"/>
                </a:moveTo>
                <a:lnTo>
                  <a:pt x="58341" y="0"/>
                </a:lnTo>
                <a:lnTo>
                  <a:pt x="58341" y="147796"/>
                </a:lnTo>
                <a:lnTo>
                  <a:pt x="0" y="147796"/>
                </a:lnTo>
                <a:close/>
              </a:path>
            </a:pathLst>
          </a:custGeom>
          <a:solidFill>
            <a:srgbClr val="FFC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3" name="Forma libre: forma 22">
            <a:extLst>
              <a:ext uri="{FF2B5EF4-FFF2-40B4-BE49-F238E27FC236}">
                <a16:creationId xmlns:a16="http://schemas.microsoft.com/office/drawing/2014/main" id="{00000000-0008-0000-0F00-000017000000}"/>
              </a:ext>
            </a:extLst>
          </xdr:cNvPr>
          <xdr:cNvSpPr/>
        </xdr:nvSpPr>
        <xdr:spPr>
          <a:xfrm rot="10800000">
            <a:off x="2440463" y="1545193"/>
            <a:ext cx="58340" cy="77787"/>
          </a:xfrm>
          <a:custGeom>
            <a:avLst/>
            <a:gdLst>
              <a:gd name="connsiteX0" fmla="*/ 0 w 58340"/>
              <a:gd name="connsiteY0" fmla="*/ 0 h 77787"/>
              <a:gd name="connsiteX1" fmla="*/ 58341 w 58340"/>
              <a:gd name="connsiteY1" fmla="*/ 0 h 77787"/>
              <a:gd name="connsiteX2" fmla="*/ 58341 w 58340"/>
              <a:gd name="connsiteY2" fmla="*/ 77788 h 77787"/>
              <a:gd name="connsiteX3" fmla="*/ 0 w 58340"/>
              <a:gd name="connsiteY3" fmla="*/ 77788 h 7778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77787">
                <a:moveTo>
                  <a:pt x="0" y="0"/>
                </a:moveTo>
                <a:lnTo>
                  <a:pt x="58341" y="0"/>
                </a:lnTo>
                <a:lnTo>
                  <a:pt x="58341" y="77788"/>
                </a:lnTo>
                <a:lnTo>
                  <a:pt x="0" y="77788"/>
                </a:lnTo>
                <a:close/>
              </a:path>
            </a:pathLst>
          </a:custGeom>
          <a:solidFill>
            <a:srgbClr val="FF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4" name="Forma libre: forma 23">
            <a:extLst>
              <a:ext uri="{FF2B5EF4-FFF2-40B4-BE49-F238E27FC236}">
                <a16:creationId xmlns:a16="http://schemas.microsoft.com/office/drawing/2014/main" id="{00000000-0008-0000-0F00-000018000000}"/>
              </a:ext>
            </a:extLst>
          </xdr:cNvPr>
          <xdr:cNvSpPr/>
        </xdr:nvSpPr>
        <xdr:spPr>
          <a:xfrm>
            <a:off x="2438869" y="1399301"/>
            <a:ext cx="126054" cy="124149"/>
          </a:xfrm>
          <a:custGeom>
            <a:avLst/>
            <a:gdLst>
              <a:gd name="connsiteX0" fmla="*/ 126055 w 126054"/>
              <a:gd name="connsiteY0" fmla="*/ 53440 h 126054"/>
              <a:gd name="connsiteX1" fmla="*/ 126055 w 126054"/>
              <a:gd name="connsiteY1" fmla="*/ 0 h 126054"/>
              <a:gd name="connsiteX2" fmla="*/ 72615 w 126054"/>
              <a:gd name="connsiteY2" fmla="*/ 0 h 126054"/>
              <a:gd name="connsiteX3" fmla="*/ 93851 w 126054"/>
              <a:gd name="connsiteY3" fmla="*/ 21236 h 126054"/>
              <a:gd name="connsiteX4" fmla="*/ 0 w 126054"/>
              <a:gd name="connsiteY4" fmla="*/ 115087 h 126054"/>
              <a:gd name="connsiteX5" fmla="*/ 10968 w 126054"/>
              <a:gd name="connsiteY5" fmla="*/ 126055 h 126054"/>
              <a:gd name="connsiteX6" fmla="*/ 104819 w 126054"/>
              <a:gd name="connsiteY6" fmla="*/ 32243 h 126054"/>
              <a:gd name="connsiteX7" fmla="*/ 126055 w 126054"/>
              <a:gd name="connsiteY7" fmla="*/ 53440 h 126054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126054" h="126054">
                <a:moveTo>
                  <a:pt x="126055" y="53440"/>
                </a:moveTo>
                <a:lnTo>
                  <a:pt x="126055" y="0"/>
                </a:lnTo>
                <a:lnTo>
                  <a:pt x="72615" y="0"/>
                </a:lnTo>
                <a:lnTo>
                  <a:pt x="93851" y="21236"/>
                </a:lnTo>
                <a:lnTo>
                  <a:pt x="0" y="115087"/>
                </a:lnTo>
                <a:lnTo>
                  <a:pt x="10968" y="126055"/>
                </a:lnTo>
                <a:lnTo>
                  <a:pt x="104819" y="32243"/>
                </a:lnTo>
                <a:lnTo>
                  <a:pt x="126055" y="53440"/>
                </a:lnTo>
                <a:close/>
              </a:path>
            </a:pathLst>
          </a:custGeom>
          <a:solidFill>
            <a:srgbClr val="00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</xdr:grpSp>
    <xdr:clientData/>
  </xdr:twoCellAnchor>
  <xdr:twoCellAnchor editAs="oneCell">
    <xdr:from>
      <xdr:col>60</xdr:col>
      <xdr:colOff>82709</xdr:colOff>
      <xdr:row>7</xdr:row>
      <xdr:rowOff>45720</xdr:rowOff>
    </xdr:from>
    <xdr:to>
      <xdr:col>63</xdr:col>
      <xdr:colOff>63809</xdr:colOff>
      <xdr:row>9</xdr:row>
      <xdr:rowOff>3960</xdr:rowOff>
    </xdr:to>
    <xdr:pic>
      <xdr:nvPicPr>
        <xdr:cNvPr id="25" name="Gráfico 24" descr="Cronómetro 75% con relleno sólido">
          <a:extLst>
            <a:ext uri="{FF2B5EF4-FFF2-40B4-BE49-F238E27FC236}">
              <a16:creationId xmlns:a16="http://schemas.microsoft.com/office/drawing/2014/main" id="{00000000-0008-0000-0F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8"/>
            </a:ext>
          </a:extLst>
        </a:blip>
        <a:stretch>
          <a:fillRect/>
        </a:stretch>
      </xdr:blipFill>
      <xdr:spPr>
        <a:xfrm>
          <a:off x="6940709" y="1379220"/>
          <a:ext cx="324000" cy="324000"/>
        </a:xfrm>
        <a:prstGeom prst="rect">
          <a:avLst/>
        </a:prstGeom>
      </xdr:spPr>
    </xdr:pic>
    <xdr:clientData/>
  </xdr:twoCellAnchor>
  <xdr:twoCellAnchor editAs="oneCell">
    <xdr:from>
      <xdr:col>60</xdr:col>
      <xdr:colOff>97949</xdr:colOff>
      <xdr:row>16</xdr:row>
      <xdr:rowOff>45720</xdr:rowOff>
    </xdr:from>
    <xdr:to>
      <xdr:col>64</xdr:col>
      <xdr:colOff>749</xdr:colOff>
      <xdr:row>18</xdr:row>
      <xdr:rowOff>39960</xdr:rowOff>
    </xdr:to>
    <xdr:pic>
      <xdr:nvPicPr>
        <xdr:cNvPr id="26" name="Gráfico 25" descr="Mano con dedo índice apuntando a la derecha con relleno sólido">
          <a:extLst>
            <a:ext uri="{FF2B5EF4-FFF2-40B4-BE49-F238E27FC236}">
              <a16:creationId xmlns:a16="http://schemas.microsoft.com/office/drawing/2014/main" id="{00000000-0008-0000-0F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0"/>
            </a:ext>
          </a:extLst>
        </a:blip>
        <a:stretch>
          <a:fillRect/>
        </a:stretch>
      </xdr:blipFill>
      <xdr:spPr>
        <a:xfrm>
          <a:off x="6955949" y="3025140"/>
          <a:ext cx="360000" cy="360000"/>
        </a:xfrm>
        <a:prstGeom prst="rect">
          <a:avLst/>
        </a:prstGeom>
      </xdr:spPr>
    </xdr:pic>
    <xdr:clientData/>
  </xdr:twoCellAnchor>
  <xdr:twoCellAnchor editAs="oneCell">
    <xdr:from>
      <xdr:col>60</xdr:col>
      <xdr:colOff>82709</xdr:colOff>
      <xdr:row>25</xdr:row>
      <xdr:rowOff>38100</xdr:rowOff>
    </xdr:from>
    <xdr:to>
      <xdr:col>63</xdr:col>
      <xdr:colOff>75089</xdr:colOff>
      <xdr:row>27</xdr:row>
      <xdr:rowOff>7620</xdr:rowOff>
    </xdr:to>
    <xdr:pic>
      <xdr:nvPicPr>
        <xdr:cNvPr id="27" name="Gráfico 26" descr="Lluvia de ideas con relleno sólido">
          <a:extLst>
            <a:ext uri="{FF2B5EF4-FFF2-40B4-BE49-F238E27FC236}">
              <a16:creationId xmlns:a16="http://schemas.microsoft.com/office/drawing/2014/main" id="{00000000-0008-0000-0F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2"/>
            </a:ext>
          </a:extLst>
        </a:blip>
        <a:stretch>
          <a:fillRect/>
        </a:stretch>
      </xdr:blipFill>
      <xdr:spPr>
        <a:xfrm>
          <a:off x="6940709" y="4663440"/>
          <a:ext cx="335280" cy="33528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90</xdr:col>
      <xdr:colOff>0</xdr:colOff>
      <xdr:row>0</xdr:row>
      <xdr:rowOff>171450</xdr:rowOff>
    </xdr:from>
    <xdr:to>
      <xdr:col>90</xdr:col>
      <xdr:colOff>0</xdr:colOff>
      <xdr:row>3</xdr:row>
      <xdr:rowOff>158115</xdr:rowOff>
    </xdr:to>
    <xdr:pic>
      <xdr:nvPicPr>
        <xdr:cNvPr id="42149" name="Picture 8">
          <a:extLst>
            <a:ext uri="{FF2B5EF4-FFF2-40B4-BE49-F238E27FC236}">
              <a16:creationId xmlns:a16="http://schemas.microsoft.com/office/drawing/2014/main" id="{00000000-0008-0000-1000-0000A5A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171450"/>
          <a:ext cx="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90</xdr:col>
      <xdr:colOff>0</xdr:colOff>
      <xdr:row>0</xdr:row>
      <xdr:rowOff>57150</xdr:rowOff>
    </xdr:from>
    <xdr:to>
      <xdr:col>90</xdr:col>
      <xdr:colOff>0</xdr:colOff>
      <xdr:row>2</xdr:row>
      <xdr:rowOff>167640</xdr:rowOff>
    </xdr:to>
    <xdr:pic>
      <xdr:nvPicPr>
        <xdr:cNvPr id="42150" name="Picture 10">
          <a:extLst>
            <a:ext uri="{FF2B5EF4-FFF2-40B4-BE49-F238E27FC236}">
              <a16:creationId xmlns:a16="http://schemas.microsoft.com/office/drawing/2014/main" id="{00000000-0008-0000-1000-0000A6A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57150"/>
          <a:ext cx="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90</xdr:col>
      <xdr:colOff>0</xdr:colOff>
      <xdr:row>0</xdr:row>
      <xdr:rowOff>19050</xdr:rowOff>
    </xdr:from>
    <xdr:to>
      <xdr:col>90</xdr:col>
      <xdr:colOff>0</xdr:colOff>
      <xdr:row>3</xdr:row>
      <xdr:rowOff>129540</xdr:rowOff>
    </xdr:to>
    <xdr:pic>
      <xdr:nvPicPr>
        <xdr:cNvPr id="42151" name="Picture 12">
          <a:extLst>
            <a:ext uri="{FF2B5EF4-FFF2-40B4-BE49-F238E27FC236}">
              <a16:creationId xmlns:a16="http://schemas.microsoft.com/office/drawing/2014/main" id="{00000000-0008-0000-1000-0000A7A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19050"/>
          <a:ext cx="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90</xdr:col>
      <xdr:colOff>0</xdr:colOff>
      <xdr:row>0</xdr:row>
      <xdr:rowOff>0</xdr:rowOff>
    </xdr:from>
    <xdr:to>
      <xdr:col>90</xdr:col>
      <xdr:colOff>0</xdr:colOff>
      <xdr:row>3</xdr:row>
      <xdr:rowOff>81915</xdr:rowOff>
    </xdr:to>
    <xdr:pic>
      <xdr:nvPicPr>
        <xdr:cNvPr id="42152" name="Picture 20">
          <a:extLst>
            <a:ext uri="{FF2B5EF4-FFF2-40B4-BE49-F238E27FC236}">
              <a16:creationId xmlns:a16="http://schemas.microsoft.com/office/drawing/2014/main" id="{00000000-0008-0000-1000-0000A8A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0"/>
          <a:ext cx="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9</xdr:row>
      <xdr:rowOff>0</xdr:rowOff>
    </xdr:from>
    <xdr:to>
      <xdr:col>59</xdr:col>
      <xdr:colOff>0</xdr:colOff>
      <xdr:row>19</xdr:row>
      <xdr:rowOff>152400</xdr:rowOff>
    </xdr:to>
    <xdr:graphicFrame macro="">
      <xdr:nvGraphicFramePr>
        <xdr:cNvPr id="42154" name="Gráfico 22">
          <a:extLst>
            <a:ext uri="{FF2B5EF4-FFF2-40B4-BE49-F238E27FC236}">
              <a16:creationId xmlns:a16="http://schemas.microsoft.com/office/drawing/2014/main" id="{00000000-0008-0000-1000-0000AAA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9</xdr:row>
      <xdr:rowOff>7620</xdr:rowOff>
    </xdr:from>
    <xdr:to>
      <xdr:col>19</xdr:col>
      <xdr:colOff>104775</xdr:colOff>
      <xdr:row>9</xdr:row>
      <xdr:rowOff>179070</xdr:rowOff>
    </xdr:to>
    <xdr:pic>
      <xdr:nvPicPr>
        <xdr:cNvPr id="42170" name="Imagem 20" descr="quadro.png">
          <a:hlinkClick xmlns:r="http://schemas.openxmlformats.org/officeDocument/2006/relationships" r:id="rId6" tooltip="PROCESOS INTERNOS"/>
          <a:extLst>
            <a:ext uri="{FF2B5EF4-FFF2-40B4-BE49-F238E27FC236}">
              <a16:creationId xmlns:a16="http://schemas.microsoft.com/office/drawing/2014/main" id="{00000000-0008-0000-1000-0000BAA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06880"/>
          <a:ext cx="2276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7620</xdr:rowOff>
    </xdr:from>
    <xdr:to>
      <xdr:col>19</xdr:col>
      <xdr:colOff>104775</xdr:colOff>
      <xdr:row>10</xdr:row>
      <xdr:rowOff>179070</xdr:rowOff>
    </xdr:to>
    <xdr:pic>
      <xdr:nvPicPr>
        <xdr:cNvPr id="42171" name="Imagem 20" descr="quadro.png">
          <a:hlinkClick xmlns:r="http://schemas.openxmlformats.org/officeDocument/2006/relationships" r:id="rId8" tooltip="PROCESOS INTERNOS"/>
          <a:extLst>
            <a:ext uri="{FF2B5EF4-FFF2-40B4-BE49-F238E27FC236}">
              <a16:creationId xmlns:a16="http://schemas.microsoft.com/office/drawing/2014/main" id="{00000000-0008-0000-1000-0000BBA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89760"/>
          <a:ext cx="2276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7620</xdr:rowOff>
    </xdr:from>
    <xdr:to>
      <xdr:col>19</xdr:col>
      <xdr:colOff>104775</xdr:colOff>
      <xdr:row>11</xdr:row>
      <xdr:rowOff>179070</xdr:rowOff>
    </xdr:to>
    <xdr:pic>
      <xdr:nvPicPr>
        <xdr:cNvPr id="42172" name="Imagem 20" descr="quadro.png">
          <a:hlinkClick xmlns:r="http://schemas.openxmlformats.org/officeDocument/2006/relationships" r:id="rId9" tooltip="PROCESOS INTERNOS"/>
          <a:extLst>
            <a:ext uri="{FF2B5EF4-FFF2-40B4-BE49-F238E27FC236}">
              <a16:creationId xmlns:a16="http://schemas.microsoft.com/office/drawing/2014/main" id="{00000000-0008-0000-1000-0000BCA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72640"/>
          <a:ext cx="2276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11430</xdr:rowOff>
    </xdr:from>
    <xdr:to>
      <xdr:col>19</xdr:col>
      <xdr:colOff>104775</xdr:colOff>
      <xdr:row>12</xdr:row>
      <xdr:rowOff>175260</xdr:rowOff>
    </xdr:to>
    <xdr:pic>
      <xdr:nvPicPr>
        <xdr:cNvPr id="42173" name="Imagem 20" descr="quadro.png">
          <a:hlinkClick xmlns:r="http://schemas.openxmlformats.org/officeDocument/2006/relationships" r:id="rId10" tooltip="PROCESOS INTERNOS"/>
          <a:extLst>
            <a:ext uri="{FF2B5EF4-FFF2-40B4-BE49-F238E27FC236}">
              <a16:creationId xmlns:a16="http://schemas.microsoft.com/office/drawing/2014/main" id="{00000000-0008-0000-1000-0000BDA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59330"/>
          <a:ext cx="2276475" cy="1638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99060</xdr:colOff>
      <xdr:row>4</xdr:row>
      <xdr:rowOff>160020</xdr:rowOff>
    </xdr:from>
    <xdr:to>
      <xdr:col>3</xdr:col>
      <xdr:colOff>8160</xdr:colOff>
      <xdr:row>6</xdr:row>
      <xdr:rowOff>31020</xdr:rowOff>
    </xdr:to>
    <xdr:sp macro="" textlink="">
      <xdr:nvSpPr>
        <xdr:cNvPr id="2" name="Elipse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SpPr/>
      </xdr:nvSpPr>
      <xdr:spPr>
        <a:xfrm>
          <a:off x="99060" y="922020"/>
          <a:ext cx="252000" cy="252000"/>
        </a:xfrm>
        <a:prstGeom prst="ellipse">
          <a:avLst/>
        </a:prstGeom>
        <a:noFill/>
        <a:ln w="38100"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 editAs="absolute">
    <xdr:from>
      <xdr:col>0</xdr:col>
      <xdr:colOff>0</xdr:colOff>
      <xdr:row>0</xdr:row>
      <xdr:rowOff>60960</xdr:rowOff>
    </xdr:from>
    <xdr:to>
      <xdr:col>47</xdr:col>
      <xdr:colOff>60960</xdr:colOff>
      <xdr:row>4</xdr:row>
      <xdr:rowOff>15240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GrpSpPr/>
      </xdr:nvGrpSpPr>
      <xdr:grpSpPr>
        <a:xfrm>
          <a:off x="0" y="60960"/>
          <a:ext cx="5433060" cy="716280"/>
          <a:chOff x="0" y="60960"/>
          <a:chExt cx="5433060" cy="716280"/>
        </a:xfrm>
      </xdr:grpSpPr>
      <xdr:grpSp>
        <xdr:nvGrpSpPr>
          <xdr:cNvPr id="4" name="Grupo 3">
            <a:extLst>
              <a:ext uri="{FF2B5EF4-FFF2-40B4-BE49-F238E27FC236}">
                <a16:creationId xmlns:a16="http://schemas.microsoft.com/office/drawing/2014/main" id="{00000000-0008-0000-1000-000004000000}"/>
              </a:ext>
            </a:extLst>
          </xdr:cNvPr>
          <xdr:cNvGrpSpPr/>
        </xdr:nvGrpSpPr>
        <xdr:grpSpPr>
          <a:xfrm>
            <a:off x="0" y="83820"/>
            <a:ext cx="5433060" cy="647700"/>
            <a:chOff x="365760" y="289560"/>
            <a:chExt cx="5433060" cy="640080"/>
          </a:xfrm>
        </xdr:grpSpPr>
        <xdr:sp macro="" textlink="">
          <xdr:nvSpPr>
            <xdr:cNvPr id="15" name="Rectángulo: esquinas redondeadas 14">
              <a:extLst>
                <a:ext uri="{FF2B5EF4-FFF2-40B4-BE49-F238E27FC236}">
                  <a16:creationId xmlns:a16="http://schemas.microsoft.com/office/drawing/2014/main" id="{00000000-0008-0000-1000-00000F000000}"/>
                </a:ext>
              </a:extLst>
            </xdr:cNvPr>
            <xdr:cNvSpPr/>
          </xdr:nvSpPr>
          <xdr:spPr>
            <a:xfrm>
              <a:off x="685800" y="289560"/>
              <a:ext cx="5113020" cy="640080"/>
            </a:xfrm>
            <a:prstGeom prst="roundRect">
              <a:avLst>
                <a:gd name="adj" fmla="val 50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PE" sz="1100"/>
            </a:p>
          </xdr:txBody>
        </xdr:sp>
        <xdr:sp macro="" textlink="">
          <xdr:nvSpPr>
            <xdr:cNvPr id="16" name="Rectángulo 15">
              <a:extLst>
                <a:ext uri="{FF2B5EF4-FFF2-40B4-BE49-F238E27FC236}">
                  <a16:creationId xmlns:a16="http://schemas.microsoft.com/office/drawing/2014/main" id="{00000000-0008-0000-1000-000010000000}"/>
                </a:ext>
              </a:extLst>
            </xdr:cNvPr>
            <xdr:cNvSpPr/>
          </xdr:nvSpPr>
          <xdr:spPr>
            <a:xfrm>
              <a:off x="365760" y="289560"/>
              <a:ext cx="670560" cy="640080"/>
            </a:xfrm>
            <a:prstGeom prst="rect">
              <a:avLst/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PE" sz="1100"/>
            </a:p>
          </xdr:txBody>
        </xdr:sp>
      </xdr:grpSp>
      <xdr:pic>
        <xdr:nvPicPr>
          <xdr:cNvPr id="5" name="Gráfico 4" descr="Base de datos con relleno sólido">
            <a:hlinkClick xmlns:r="http://schemas.openxmlformats.org/officeDocument/2006/relationships" r:id="rId11" tooltip="OBJETIVOS"/>
            <a:extLst>
              <a:ext uri="{FF2B5EF4-FFF2-40B4-BE49-F238E27FC236}">
                <a16:creationId xmlns:a16="http://schemas.microsoft.com/office/drawing/2014/main" id="{00000000-0008-0000-10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2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3"/>
              </a:ext>
            </a:extLst>
          </a:blip>
          <a:stretch>
            <a:fillRect/>
          </a:stretch>
        </xdr:blipFill>
        <xdr:spPr>
          <a:xfrm>
            <a:off x="68580" y="144780"/>
            <a:ext cx="548640" cy="548640"/>
          </a:xfrm>
          <a:prstGeom prst="rect">
            <a:avLst/>
          </a:prstGeom>
        </xdr:spPr>
      </xdr:pic>
      <xdr:pic>
        <xdr:nvPicPr>
          <xdr:cNvPr id="6" name="Gráfico 5" descr="Flujo de trabajo con relleno sólido">
            <a:hlinkClick xmlns:r="http://schemas.openxmlformats.org/officeDocument/2006/relationships" r:id="rId14" tooltip="MAPA ESTRATÉGICO"/>
            <a:extLst>
              <a:ext uri="{FF2B5EF4-FFF2-40B4-BE49-F238E27FC236}">
                <a16:creationId xmlns:a16="http://schemas.microsoft.com/office/drawing/2014/main" id="{00000000-0008-0000-10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5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6"/>
              </a:ext>
            </a:extLst>
          </a:blip>
          <a:stretch>
            <a:fillRect/>
          </a:stretch>
        </xdr:blipFill>
        <xdr:spPr>
          <a:xfrm>
            <a:off x="645523" y="137160"/>
            <a:ext cx="563880" cy="563880"/>
          </a:xfrm>
          <a:prstGeom prst="rect">
            <a:avLst/>
          </a:prstGeom>
        </xdr:spPr>
      </xdr:pic>
      <xdr:grpSp>
        <xdr:nvGrpSpPr>
          <xdr:cNvPr id="7" name="Grupo 6">
            <a:hlinkClick xmlns:r="http://schemas.openxmlformats.org/officeDocument/2006/relationships" r:id="rId17" tooltip="BALANCED SCORE CARD"/>
            <a:extLst>
              <a:ext uri="{FF2B5EF4-FFF2-40B4-BE49-F238E27FC236}">
                <a16:creationId xmlns:a16="http://schemas.microsoft.com/office/drawing/2014/main" id="{00000000-0008-0000-1000-000007000000}"/>
              </a:ext>
            </a:extLst>
          </xdr:cNvPr>
          <xdr:cNvGrpSpPr/>
        </xdr:nvGrpSpPr>
        <xdr:grpSpPr>
          <a:xfrm>
            <a:off x="1237706" y="83820"/>
            <a:ext cx="670560" cy="670560"/>
            <a:chOff x="1325880" y="76200"/>
            <a:chExt cx="670560" cy="670560"/>
          </a:xfrm>
        </xdr:grpSpPr>
        <xdr:pic>
          <xdr:nvPicPr>
            <xdr:cNvPr id="13" name="Gráfico 12" descr="Portátil con relleno sólido">
              <a:extLst>
                <a:ext uri="{FF2B5EF4-FFF2-40B4-BE49-F238E27FC236}">
                  <a16:creationId xmlns:a16="http://schemas.microsoft.com/office/drawing/2014/main" id="{00000000-0008-0000-1000-00000D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8">
              <a:extLst>
                <a:ext uri="{28A0092B-C50C-407E-A947-70E740481C1C}">
                  <a14:useLocalDpi xmlns:a14="http://schemas.microsoft.com/office/drawing/2010/main" val="0"/>
                </a:ext>
                <a:ext uri="{96DAC541-7B7A-43D3-8B79-37D633B846F1}">
                  <asvg:svgBlip xmlns:asvg="http://schemas.microsoft.com/office/drawing/2016/SVG/main" r:embed="rId19"/>
                </a:ext>
              </a:extLst>
            </a:blip>
            <a:stretch>
              <a:fillRect/>
            </a:stretch>
          </xdr:blipFill>
          <xdr:spPr>
            <a:xfrm>
              <a:off x="1325880" y="76200"/>
              <a:ext cx="670560" cy="670560"/>
            </a:xfrm>
            <a:prstGeom prst="rect">
              <a:avLst/>
            </a:prstGeom>
          </xdr:spPr>
        </xdr:pic>
        <xdr:cxnSp macro="">
          <xdr:nvCxnSpPr>
            <xdr:cNvPr id="14" name="Conector recto de flecha 13">
              <a:extLst>
                <a:ext uri="{FF2B5EF4-FFF2-40B4-BE49-F238E27FC236}">
                  <a16:creationId xmlns:a16="http://schemas.microsoft.com/office/drawing/2014/main" id="{00000000-0008-0000-1000-00000E000000}"/>
                </a:ext>
              </a:extLst>
            </xdr:cNvPr>
            <xdr:cNvCxnSpPr/>
          </xdr:nvCxnSpPr>
          <xdr:spPr>
            <a:xfrm flipH="1" flipV="1">
              <a:off x="1508760" y="304800"/>
              <a:ext cx="304800" cy="137160"/>
            </a:xfrm>
            <a:prstGeom prst="straightConnector1">
              <a:avLst/>
            </a:prstGeom>
            <a:ln w="19050" cap="flat" cmpd="sng" algn="ctr">
              <a:solidFill>
                <a:schemeClr val="accent6"/>
              </a:solidFill>
              <a:prstDash val="solid"/>
              <a:round/>
              <a:headEnd type="none" w="med" len="med"/>
              <a:tailEnd type="arrow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</xdr:cxnSp>
      </xdr:grpSp>
      <xdr:pic>
        <xdr:nvPicPr>
          <xdr:cNvPr id="8" name="Gráfico 7" descr="Calculadora con relleno sólido">
            <a:hlinkClick xmlns:r="http://schemas.openxmlformats.org/officeDocument/2006/relationships" r:id="rId20" tooltip="PERSPECTIVA FINANCIERA"/>
            <a:extLst>
              <a:ext uri="{FF2B5EF4-FFF2-40B4-BE49-F238E27FC236}">
                <a16:creationId xmlns:a16="http://schemas.microsoft.com/office/drawing/2014/main" id="{00000000-0008-0000-10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1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2"/>
              </a:ext>
            </a:extLst>
          </a:blip>
          <a:stretch>
            <a:fillRect/>
          </a:stretch>
        </xdr:blipFill>
        <xdr:spPr>
          <a:xfrm>
            <a:off x="1936569" y="144780"/>
            <a:ext cx="548640" cy="548640"/>
          </a:xfrm>
          <a:prstGeom prst="rect">
            <a:avLst/>
          </a:prstGeom>
        </xdr:spPr>
      </xdr:pic>
      <xdr:pic>
        <xdr:nvPicPr>
          <xdr:cNvPr id="9" name="Gráfico 8" descr="Usuarios con relleno sólido">
            <a:hlinkClick xmlns:r="http://schemas.openxmlformats.org/officeDocument/2006/relationships" r:id="rId23" tooltip="PERSPECTIVA RRHH"/>
            <a:extLst>
              <a:ext uri="{FF2B5EF4-FFF2-40B4-BE49-F238E27FC236}">
                <a16:creationId xmlns:a16="http://schemas.microsoft.com/office/drawing/2014/main" id="{00000000-0008-0000-10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4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5"/>
              </a:ext>
            </a:extLst>
          </a:blip>
          <a:stretch>
            <a:fillRect/>
          </a:stretch>
        </xdr:blipFill>
        <xdr:spPr>
          <a:xfrm>
            <a:off x="3751218" y="60960"/>
            <a:ext cx="716280" cy="716280"/>
          </a:xfrm>
          <a:prstGeom prst="rect">
            <a:avLst/>
          </a:prstGeom>
        </xdr:spPr>
      </xdr:pic>
      <xdr:pic>
        <xdr:nvPicPr>
          <xdr:cNvPr id="10" name="Gráfico 9" descr="Cronómetro con relleno sólido">
            <a:hlinkClick xmlns:r="http://schemas.openxmlformats.org/officeDocument/2006/relationships" r:id="rId6" tooltip="PROCESOS INTERNOS"/>
            <a:extLst>
              <a:ext uri="{FF2B5EF4-FFF2-40B4-BE49-F238E27FC236}">
                <a16:creationId xmlns:a16="http://schemas.microsoft.com/office/drawing/2014/main" id="{00000000-0008-0000-10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6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7"/>
              </a:ext>
            </a:extLst>
          </a:blip>
          <a:stretch>
            <a:fillRect/>
          </a:stretch>
        </xdr:blipFill>
        <xdr:spPr>
          <a:xfrm>
            <a:off x="3120935" y="118110"/>
            <a:ext cx="601980" cy="601980"/>
          </a:xfrm>
          <a:prstGeom prst="rect">
            <a:avLst/>
          </a:prstGeom>
        </xdr:spPr>
      </xdr:pic>
      <xdr:pic>
        <xdr:nvPicPr>
          <xdr:cNvPr id="11" name="Gráfico 10" descr="Trabajador de oficina con relleno sólido">
            <a:hlinkClick xmlns:r="http://schemas.openxmlformats.org/officeDocument/2006/relationships" r:id="rId28" tooltip="PERSPECTIVA CLIENTES"/>
            <a:extLst>
              <a:ext uri="{FF2B5EF4-FFF2-40B4-BE49-F238E27FC236}">
                <a16:creationId xmlns:a16="http://schemas.microsoft.com/office/drawing/2014/main" id="{00000000-0008-0000-1000-00000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9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0"/>
              </a:ext>
            </a:extLst>
          </a:blip>
          <a:stretch>
            <a:fillRect/>
          </a:stretch>
        </xdr:blipFill>
        <xdr:spPr>
          <a:xfrm>
            <a:off x="2513512" y="129540"/>
            <a:ext cx="579120" cy="579120"/>
          </a:xfrm>
          <a:prstGeom prst="rect">
            <a:avLst/>
          </a:prstGeom>
        </xdr:spPr>
      </xdr:pic>
      <xdr:pic>
        <xdr:nvPicPr>
          <xdr:cNvPr id="12" name="Gráfico 11" descr="Piezas de ajedrez con relleno sólido">
            <a:hlinkClick xmlns:r="http://schemas.openxmlformats.org/officeDocument/2006/relationships" r:id="rId31" tooltip="INICIATIVAS ESTRATÉGICAS"/>
            <a:extLst>
              <a:ext uri="{FF2B5EF4-FFF2-40B4-BE49-F238E27FC236}">
                <a16:creationId xmlns:a16="http://schemas.microsoft.com/office/drawing/2014/main" id="{00000000-0008-0000-1000-00000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2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3"/>
              </a:ext>
            </a:extLst>
          </a:blip>
          <a:stretch>
            <a:fillRect/>
          </a:stretch>
        </xdr:blipFill>
        <xdr:spPr>
          <a:xfrm>
            <a:off x="4495800" y="99060"/>
            <a:ext cx="640080" cy="640080"/>
          </a:xfrm>
          <a:prstGeom prst="rect">
            <a:avLst/>
          </a:prstGeom>
        </xdr:spPr>
      </xdr:pic>
    </xdr:grpSp>
    <xdr:clientData/>
  </xdr:twoCellAnchor>
  <xdr:twoCellAnchor>
    <xdr:from>
      <xdr:col>29</xdr:col>
      <xdr:colOff>15240</xdr:colOff>
      <xdr:row>0</xdr:row>
      <xdr:rowOff>76200</xdr:rowOff>
    </xdr:from>
    <xdr:to>
      <xdr:col>30</xdr:col>
      <xdr:colOff>91440</xdr:colOff>
      <xdr:row>1</xdr:row>
      <xdr:rowOff>83820</xdr:rowOff>
    </xdr:to>
    <xdr:sp macro="" textlink="">
      <xdr:nvSpPr>
        <xdr:cNvPr id="17" name="Flecha: pentágono 16">
          <a:extLst>
            <a:ext uri="{FF2B5EF4-FFF2-40B4-BE49-F238E27FC236}">
              <a16:creationId xmlns:a16="http://schemas.microsoft.com/office/drawing/2014/main" id="{00000000-0008-0000-1000-000011000000}"/>
            </a:ext>
          </a:extLst>
        </xdr:cNvPr>
        <xdr:cNvSpPr/>
      </xdr:nvSpPr>
      <xdr:spPr>
        <a:xfrm rot="5400000">
          <a:off x="3326130" y="80010"/>
          <a:ext cx="198120" cy="190500"/>
        </a:xfrm>
        <a:prstGeom prst="homePlate">
          <a:avLst/>
        </a:prstGeom>
        <a:solidFill>
          <a:schemeClr val="accent1"/>
        </a:solidFill>
        <a:ln>
          <a:solidFill>
            <a:schemeClr val="bg1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 editAs="oneCell">
    <xdr:from>
      <xdr:col>56</xdr:col>
      <xdr:colOff>53340</xdr:colOff>
      <xdr:row>0</xdr:row>
      <xdr:rowOff>0</xdr:rowOff>
    </xdr:from>
    <xdr:to>
      <xdr:col>73</xdr:col>
      <xdr:colOff>38100</xdr:colOff>
      <xdr:row>7</xdr:row>
      <xdr:rowOff>16583</xdr:rowOff>
    </xdr:to>
    <xdr:pic>
      <xdr:nvPicPr>
        <xdr:cNvPr id="18" name="Imagen 17">
          <a:extLst>
            <a:ext uri="{FF2B5EF4-FFF2-40B4-BE49-F238E27FC236}">
              <a16:creationId xmlns:a16="http://schemas.microsoft.com/office/drawing/2014/main" id="{00000000-0008-0000-10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 cstate="print">
          <a:extLst>
            <a:ext uri="{BEBA8EAE-BF5A-486C-A8C5-ECC9F3942E4B}">
              <a14:imgProps xmlns:a14="http://schemas.microsoft.com/office/drawing/2010/main">
                <a14:imgLayer r:embed="rId35">
                  <a14:imgEffect>
                    <a14:backgroundRemoval t="9677" b="89677" l="6928" r="89910">
                      <a14:foregroundMark x1="7831" y1="76774" x2="7831" y2="76774"/>
                      <a14:foregroundMark x1="16717" y1="64086" x2="16717" y2="64086"/>
                      <a14:foregroundMark x1="6928" y1="61290" x2="6928" y2="61290"/>
                      <a14:foregroundMark x1="32078" y1="61290" x2="32078" y2="61290"/>
                      <a14:foregroundMark x1="48343" y1="75914" x2="48343" y2="75914"/>
                      <a14:foregroundMark x1="67018" y1="62581" x2="67018" y2="62581"/>
                      <a14:foregroundMark x1="72440" y1="65376" x2="72440" y2="65376"/>
                      <a14:foregroundMark x1="88705" y1="70968" x2="88705" y2="70968"/>
                      <a14:foregroundMark x1="89608" y1="38710" x2="89608" y2="38710"/>
                      <a14:foregroundMark x1="75904" y1="25376" x2="75904" y2="25376"/>
                      <a14:foregroundMark x1="65060" y1="25376" x2="65060" y2="25376"/>
                      <a14:foregroundMark x1="72440" y1="41505" x2="72440" y2="41505"/>
                      <a14:foregroundMark x1="62048" y1="49247" x2="62048" y2="49247"/>
                      <a14:foregroundMark x1="56627" y1="44301" x2="56627" y2="44301"/>
                      <a14:foregroundMark x1="61145" y1="31613" x2="61145" y2="31613"/>
                      <a14:foregroundMark x1="52711" y1="34409" x2="52711" y2="34409"/>
                      <a14:foregroundMark x1="45783" y1="40000" x2="45783" y2="40000"/>
                      <a14:foregroundMark x1="42319" y1="40000" x2="42319" y2="40000"/>
                      <a14:foregroundMark x1="36898" y1="47097" x2="36898" y2="47097"/>
                      <a14:foregroundMark x1="42319" y1="49247" x2="42319" y2="49247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36"/>
            </a:ext>
          </a:extLst>
        </a:blip>
        <a:stretch>
          <a:fillRect/>
        </a:stretch>
      </xdr:blipFill>
      <xdr:spPr>
        <a:xfrm>
          <a:off x="6454140" y="0"/>
          <a:ext cx="1927860" cy="1350083"/>
        </a:xfrm>
        <a:prstGeom prst="rect">
          <a:avLst/>
        </a:prstGeom>
        <a:effectLst>
          <a:glow rad="38100">
            <a:schemeClr val="bg1"/>
          </a:glow>
        </a:effectLst>
      </xdr:spPr>
    </xdr:pic>
    <xdr:clientData/>
  </xdr:twoCellAnchor>
  <xdr:twoCellAnchor>
    <xdr:from>
      <xdr:col>21</xdr:col>
      <xdr:colOff>0</xdr:colOff>
      <xdr:row>7</xdr:row>
      <xdr:rowOff>65801</xdr:rowOff>
    </xdr:from>
    <xdr:to>
      <xdr:col>23</xdr:col>
      <xdr:colOff>39766</xdr:colOff>
      <xdr:row>8</xdr:row>
      <xdr:rowOff>155177</xdr:rowOff>
    </xdr:to>
    <xdr:grpSp>
      <xdr:nvGrpSpPr>
        <xdr:cNvPr id="19" name="Grupo 18">
          <a:extLst>
            <a:ext uri="{FF2B5EF4-FFF2-40B4-BE49-F238E27FC236}">
              <a16:creationId xmlns:a16="http://schemas.microsoft.com/office/drawing/2014/main" id="{00000000-0008-0000-1000-000013000000}"/>
            </a:ext>
          </a:extLst>
        </xdr:cNvPr>
        <xdr:cNvGrpSpPr/>
      </xdr:nvGrpSpPr>
      <xdr:grpSpPr>
        <a:xfrm>
          <a:off x="2400300" y="1399301"/>
          <a:ext cx="268366" cy="272256"/>
          <a:chOff x="2393791" y="1399301"/>
          <a:chExt cx="268366" cy="270351"/>
        </a:xfrm>
      </xdr:grpSpPr>
      <xdr:sp macro="" textlink="">
        <xdr:nvSpPr>
          <xdr:cNvPr id="20" name="Forma libre: forma 19">
            <a:extLst>
              <a:ext uri="{FF2B5EF4-FFF2-40B4-BE49-F238E27FC236}">
                <a16:creationId xmlns:a16="http://schemas.microsoft.com/office/drawing/2014/main" id="{00000000-0008-0000-1000-000014000000}"/>
              </a:ext>
            </a:extLst>
          </xdr:cNvPr>
          <xdr:cNvSpPr/>
        </xdr:nvSpPr>
        <xdr:spPr>
          <a:xfrm>
            <a:off x="2393791" y="1399301"/>
            <a:ext cx="268366" cy="270351"/>
          </a:xfrm>
          <a:custGeom>
            <a:avLst/>
            <a:gdLst>
              <a:gd name="connsiteX0" fmla="*/ 23336 w 268366"/>
              <a:gd name="connsiteY0" fmla="*/ 0 h 272256"/>
              <a:gd name="connsiteX1" fmla="*/ 0 w 268366"/>
              <a:gd name="connsiteY1" fmla="*/ 0 h 272256"/>
              <a:gd name="connsiteX2" fmla="*/ 0 w 268366"/>
              <a:gd name="connsiteY2" fmla="*/ 272256 h 272256"/>
              <a:gd name="connsiteX3" fmla="*/ 268367 w 268366"/>
              <a:gd name="connsiteY3" fmla="*/ 272256 h 272256"/>
              <a:gd name="connsiteX4" fmla="*/ 268367 w 268366"/>
              <a:gd name="connsiteY4" fmla="*/ 248920 h 272256"/>
              <a:gd name="connsiteX5" fmla="*/ 23336 w 268366"/>
              <a:gd name="connsiteY5" fmla="*/ 248920 h 272256"/>
              <a:gd name="connsiteX6" fmla="*/ 23336 w 268366"/>
              <a:gd name="connsiteY6" fmla="*/ 0 h 27225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268366" h="272256">
                <a:moveTo>
                  <a:pt x="23336" y="0"/>
                </a:moveTo>
                <a:lnTo>
                  <a:pt x="0" y="0"/>
                </a:lnTo>
                <a:lnTo>
                  <a:pt x="0" y="272256"/>
                </a:lnTo>
                <a:lnTo>
                  <a:pt x="268367" y="272256"/>
                </a:lnTo>
                <a:lnTo>
                  <a:pt x="268367" y="248920"/>
                </a:lnTo>
                <a:lnTo>
                  <a:pt x="23336" y="248920"/>
                </a:lnTo>
                <a:lnTo>
                  <a:pt x="23336" y="0"/>
                </a:lnTo>
                <a:close/>
              </a:path>
            </a:pathLst>
          </a:custGeom>
          <a:solidFill>
            <a:srgbClr val="00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1" name="Forma libre: forma 20">
            <a:extLst>
              <a:ext uri="{FF2B5EF4-FFF2-40B4-BE49-F238E27FC236}">
                <a16:creationId xmlns:a16="http://schemas.microsoft.com/office/drawing/2014/main" id="{00000000-0008-0000-1000-000015000000}"/>
              </a:ext>
            </a:extLst>
          </xdr:cNvPr>
          <xdr:cNvSpPr/>
        </xdr:nvSpPr>
        <xdr:spPr>
          <a:xfrm rot="10800000">
            <a:off x="2603817" y="1399301"/>
            <a:ext cx="58340" cy="223678"/>
          </a:xfrm>
          <a:custGeom>
            <a:avLst/>
            <a:gdLst>
              <a:gd name="connsiteX0" fmla="*/ 0 w 58340"/>
              <a:gd name="connsiteY0" fmla="*/ 0 h 225583"/>
              <a:gd name="connsiteX1" fmla="*/ 58341 w 58340"/>
              <a:gd name="connsiteY1" fmla="*/ 0 h 225583"/>
              <a:gd name="connsiteX2" fmla="*/ 58341 w 58340"/>
              <a:gd name="connsiteY2" fmla="*/ 225584 h 225583"/>
              <a:gd name="connsiteX3" fmla="*/ 0 w 58340"/>
              <a:gd name="connsiteY3" fmla="*/ 225584 h 225583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225583">
                <a:moveTo>
                  <a:pt x="0" y="0"/>
                </a:moveTo>
                <a:lnTo>
                  <a:pt x="58341" y="0"/>
                </a:lnTo>
                <a:lnTo>
                  <a:pt x="58341" y="225584"/>
                </a:lnTo>
                <a:lnTo>
                  <a:pt x="0" y="225584"/>
                </a:lnTo>
                <a:close/>
              </a:path>
            </a:pathLst>
          </a:custGeom>
          <a:solidFill>
            <a:srgbClr val="00B05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2" name="Forma libre: forma 21">
            <a:extLst>
              <a:ext uri="{FF2B5EF4-FFF2-40B4-BE49-F238E27FC236}">
                <a16:creationId xmlns:a16="http://schemas.microsoft.com/office/drawing/2014/main" id="{00000000-0008-0000-1000-000016000000}"/>
              </a:ext>
            </a:extLst>
          </xdr:cNvPr>
          <xdr:cNvSpPr/>
        </xdr:nvSpPr>
        <xdr:spPr>
          <a:xfrm rot="10800000">
            <a:off x="2522140" y="1477089"/>
            <a:ext cx="58340" cy="145891"/>
          </a:xfrm>
          <a:custGeom>
            <a:avLst/>
            <a:gdLst>
              <a:gd name="connsiteX0" fmla="*/ 0 w 58340"/>
              <a:gd name="connsiteY0" fmla="*/ 0 h 147796"/>
              <a:gd name="connsiteX1" fmla="*/ 58341 w 58340"/>
              <a:gd name="connsiteY1" fmla="*/ 0 h 147796"/>
              <a:gd name="connsiteX2" fmla="*/ 58341 w 58340"/>
              <a:gd name="connsiteY2" fmla="*/ 147796 h 147796"/>
              <a:gd name="connsiteX3" fmla="*/ 0 w 58340"/>
              <a:gd name="connsiteY3" fmla="*/ 147796 h 14779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147796">
                <a:moveTo>
                  <a:pt x="0" y="0"/>
                </a:moveTo>
                <a:lnTo>
                  <a:pt x="58341" y="0"/>
                </a:lnTo>
                <a:lnTo>
                  <a:pt x="58341" y="147796"/>
                </a:lnTo>
                <a:lnTo>
                  <a:pt x="0" y="147796"/>
                </a:lnTo>
                <a:close/>
              </a:path>
            </a:pathLst>
          </a:custGeom>
          <a:solidFill>
            <a:srgbClr val="FFC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3" name="Forma libre: forma 22">
            <a:extLst>
              <a:ext uri="{FF2B5EF4-FFF2-40B4-BE49-F238E27FC236}">
                <a16:creationId xmlns:a16="http://schemas.microsoft.com/office/drawing/2014/main" id="{00000000-0008-0000-1000-000017000000}"/>
              </a:ext>
            </a:extLst>
          </xdr:cNvPr>
          <xdr:cNvSpPr/>
        </xdr:nvSpPr>
        <xdr:spPr>
          <a:xfrm rot="10800000">
            <a:off x="2440463" y="1545193"/>
            <a:ext cx="58340" cy="77787"/>
          </a:xfrm>
          <a:custGeom>
            <a:avLst/>
            <a:gdLst>
              <a:gd name="connsiteX0" fmla="*/ 0 w 58340"/>
              <a:gd name="connsiteY0" fmla="*/ 0 h 77787"/>
              <a:gd name="connsiteX1" fmla="*/ 58341 w 58340"/>
              <a:gd name="connsiteY1" fmla="*/ 0 h 77787"/>
              <a:gd name="connsiteX2" fmla="*/ 58341 w 58340"/>
              <a:gd name="connsiteY2" fmla="*/ 77788 h 77787"/>
              <a:gd name="connsiteX3" fmla="*/ 0 w 58340"/>
              <a:gd name="connsiteY3" fmla="*/ 77788 h 7778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77787">
                <a:moveTo>
                  <a:pt x="0" y="0"/>
                </a:moveTo>
                <a:lnTo>
                  <a:pt x="58341" y="0"/>
                </a:lnTo>
                <a:lnTo>
                  <a:pt x="58341" y="77788"/>
                </a:lnTo>
                <a:lnTo>
                  <a:pt x="0" y="77788"/>
                </a:lnTo>
                <a:close/>
              </a:path>
            </a:pathLst>
          </a:custGeom>
          <a:solidFill>
            <a:srgbClr val="FF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4" name="Forma libre: forma 23">
            <a:extLst>
              <a:ext uri="{FF2B5EF4-FFF2-40B4-BE49-F238E27FC236}">
                <a16:creationId xmlns:a16="http://schemas.microsoft.com/office/drawing/2014/main" id="{00000000-0008-0000-1000-000018000000}"/>
              </a:ext>
            </a:extLst>
          </xdr:cNvPr>
          <xdr:cNvSpPr/>
        </xdr:nvSpPr>
        <xdr:spPr>
          <a:xfrm>
            <a:off x="2438869" y="1399301"/>
            <a:ext cx="126054" cy="124149"/>
          </a:xfrm>
          <a:custGeom>
            <a:avLst/>
            <a:gdLst>
              <a:gd name="connsiteX0" fmla="*/ 126055 w 126054"/>
              <a:gd name="connsiteY0" fmla="*/ 53440 h 126054"/>
              <a:gd name="connsiteX1" fmla="*/ 126055 w 126054"/>
              <a:gd name="connsiteY1" fmla="*/ 0 h 126054"/>
              <a:gd name="connsiteX2" fmla="*/ 72615 w 126054"/>
              <a:gd name="connsiteY2" fmla="*/ 0 h 126054"/>
              <a:gd name="connsiteX3" fmla="*/ 93851 w 126054"/>
              <a:gd name="connsiteY3" fmla="*/ 21236 h 126054"/>
              <a:gd name="connsiteX4" fmla="*/ 0 w 126054"/>
              <a:gd name="connsiteY4" fmla="*/ 115087 h 126054"/>
              <a:gd name="connsiteX5" fmla="*/ 10968 w 126054"/>
              <a:gd name="connsiteY5" fmla="*/ 126055 h 126054"/>
              <a:gd name="connsiteX6" fmla="*/ 104819 w 126054"/>
              <a:gd name="connsiteY6" fmla="*/ 32243 h 126054"/>
              <a:gd name="connsiteX7" fmla="*/ 126055 w 126054"/>
              <a:gd name="connsiteY7" fmla="*/ 53440 h 126054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126054" h="126054">
                <a:moveTo>
                  <a:pt x="126055" y="53440"/>
                </a:moveTo>
                <a:lnTo>
                  <a:pt x="126055" y="0"/>
                </a:lnTo>
                <a:lnTo>
                  <a:pt x="72615" y="0"/>
                </a:lnTo>
                <a:lnTo>
                  <a:pt x="93851" y="21236"/>
                </a:lnTo>
                <a:lnTo>
                  <a:pt x="0" y="115087"/>
                </a:lnTo>
                <a:lnTo>
                  <a:pt x="10968" y="126055"/>
                </a:lnTo>
                <a:lnTo>
                  <a:pt x="104819" y="32243"/>
                </a:lnTo>
                <a:lnTo>
                  <a:pt x="126055" y="53440"/>
                </a:lnTo>
                <a:close/>
              </a:path>
            </a:pathLst>
          </a:custGeom>
          <a:solidFill>
            <a:srgbClr val="00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</xdr:grpSp>
    <xdr:clientData/>
  </xdr:twoCellAnchor>
  <xdr:twoCellAnchor editAs="oneCell">
    <xdr:from>
      <xdr:col>60</xdr:col>
      <xdr:colOff>82709</xdr:colOff>
      <xdr:row>7</xdr:row>
      <xdr:rowOff>45720</xdr:rowOff>
    </xdr:from>
    <xdr:to>
      <xdr:col>63</xdr:col>
      <xdr:colOff>63809</xdr:colOff>
      <xdr:row>9</xdr:row>
      <xdr:rowOff>3960</xdr:rowOff>
    </xdr:to>
    <xdr:pic>
      <xdr:nvPicPr>
        <xdr:cNvPr id="25" name="Gráfico 24" descr="Cronómetro 75% con relleno sólido">
          <a:extLst>
            <a:ext uri="{FF2B5EF4-FFF2-40B4-BE49-F238E27FC236}">
              <a16:creationId xmlns:a16="http://schemas.microsoft.com/office/drawing/2014/main" id="{00000000-0008-0000-10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8"/>
            </a:ext>
          </a:extLst>
        </a:blip>
        <a:stretch>
          <a:fillRect/>
        </a:stretch>
      </xdr:blipFill>
      <xdr:spPr>
        <a:xfrm>
          <a:off x="6940709" y="1379220"/>
          <a:ext cx="324000" cy="324000"/>
        </a:xfrm>
        <a:prstGeom prst="rect">
          <a:avLst/>
        </a:prstGeom>
      </xdr:spPr>
    </xdr:pic>
    <xdr:clientData/>
  </xdr:twoCellAnchor>
  <xdr:twoCellAnchor editAs="oneCell">
    <xdr:from>
      <xdr:col>60</xdr:col>
      <xdr:colOff>97949</xdr:colOff>
      <xdr:row>16</xdr:row>
      <xdr:rowOff>45720</xdr:rowOff>
    </xdr:from>
    <xdr:to>
      <xdr:col>64</xdr:col>
      <xdr:colOff>749</xdr:colOff>
      <xdr:row>18</xdr:row>
      <xdr:rowOff>39960</xdr:rowOff>
    </xdr:to>
    <xdr:pic>
      <xdr:nvPicPr>
        <xdr:cNvPr id="26" name="Gráfico 25" descr="Mano con dedo índice apuntando a la derecha con relleno sólido">
          <a:extLst>
            <a:ext uri="{FF2B5EF4-FFF2-40B4-BE49-F238E27FC236}">
              <a16:creationId xmlns:a16="http://schemas.microsoft.com/office/drawing/2014/main" id="{00000000-0008-0000-1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0"/>
            </a:ext>
          </a:extLst>
        </a:blip>
        <a:stretch>
          <a:fillRect/>
        </a:stretch>
      </xdr:blipFill>
      <xdr:spPr>
        <a:xfrm>
          <a:off x="6955949" y="3025140"/>
          <a:ext cx="360000" cy="360000"/>
        </a:xfrm>
        <a:prstGeom prst="rect">
          <a:avLst/>
        </a:prstGeom>
      </xdr:spPr>
    </xdr:pic>
    <xdr:clientData/>
  </xdr:twoCellAnchor>
  <xdr:twoCellAnchor editAs="oneCell">
    <xdr:from>
      <xdr:col>60</xdr:col>
      <xdr:colOff>82709</xdr:colOff>
      <xdr:row>25</xdr:row>
      <xdr:rowOff>38100</xdr:rowOff>
    </xdr:from>
    <xdr:to>
      <xdr:col>63</xdr:col>
      <xdr:colOff>75089</xdr:colOff>
      <xdr:row>27</xdr:row>
      <xdr:rowOff>7620</xdr:rowOff>
    </xdr:to>
    <xdr:pic>
      <xdr:nvPicPr>
        <xdr:cNvPr id="27" name="Gráfico 26" descr="Lluvia de ideas con relleno sólido">
          <a:extLst>
            <a:ext uri="{FF2B5EF4-FFF2-40B4-BE49-F238E27FC236}">
              <a16:creationId xmlns:a16="http://schemas.microsoft.com/office/drawing/2014/main" id="{00000000-0008-0000-10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2"/>
            </a:ext>
          </a:extLst>
        </a:blip>
        <a:stretch>
          <a:fillRect/>
        </a:stretch>
      </xdr:blipFill>
      <xdr:spPr>
        <a:xfrm>
          <a:off x="6940709" y="4663440"/>
          <a:ext cx="335280" cy="33528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90</xdr:col>
      <xdr:colOff>0</xdr:colOff>
      <xdr:row>0</xdr:row>
      <xdr:rowOff>171450</xdr:rowOff>
    </xdr:from>
    <xdr:to>
      <xdr:col>90</xdr:col>
      <xdr:colOff>0</xdr:colOff>
      <xdr:row>3</xdr:row>
      <xdr:rowOff>158115</xdr:rowOff>
    </xdr:to>
    <xdr:pic>
      <xdr:nvPicPr>
        <xdr:cNvPr id="16539" name="Picture 8">
          <a:extLst>
            <a:ext uri="{FF2B5EF4-FFF2-40B4-BE49-F238E27FC236}">
              <a16:creationId xmlns:a16="http://schemas.microsoft.com/office/drawing/2014/main" id="{00000000-0008-0000-1100-00009B4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171450"/>
          <a:ext cx="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90</xdr:col>
      <xdr:colOff>0</xdr:colOff>
      <xdr:row>0</xdr:row>
      <xdr:rowOff>57150</xdr:rowOff>
    </xdr:from>
    <xdr:to>
      <xdr:col>90</xdr:col>
      <xdr:colOff>0</xdr:colOff>
      <xdr:row>2</xdr:row>
      <xdr:rowOff>167640</xdr:rowOff>
    </xdr:to>
    <xdr:pic>
      <xdr:nvPicPr>
        <xdr:cNvPr id="16540" name="Picture 10">
          <a:extLst>
            <a:ext uri="{FF2B5EF4-FFF2-40B4-BE49-F238E27FC236}">
              <a16:creationId xmlns:a16="http://schemas.microsoft.com/office/drawing/2014/main" id="{00000000-0008-0000-1100-00009C4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57150"/>
          <a:ext cx="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90</xdr:col>
      <xdr:colOff>0</xdr:colOff>
      <xdr:row>0</xdr:row>
      <xdr:rowOff>19050</xdr:rowOff>
    </xdr:from>
    <xdr:to>
      <xdr:col>90</xdr:col>
      <xdr:colOff>0</xdr:colOff>
      <xdr:row>3</xdr:row>
      <xdr:rowOff>129540</xdr:rowOff>
    </xdr:to>
    <xdr:pic>
      <xdr:nvPicPr>
        <xdr:cNvPr id="16541" name="Picture 12">
          <a:extLst>
            <a:ext uri="{FF2B5EF4-FFF2-40B4-BE49-F238E27FC236}">
              <a16:creationId xmlns:a16="http://schemas.microsoft.com/office/drawing/2014/main" id="{00000000-0008-0000-1100-00009D4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19050"/>
          <a:ext cx="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90</xdr:col>
      <xdr:colOff>0</xdr:colOff>
      <xdr:row>0</xdr:row>
      <xdr:rowOff>0</xdr:rowOff>
    </xdr:from>
    <xdr:to>
      <xdr:col>90</xdr:col>
      <xdr:colOff>0</xdr:colOff>
      <xdr:row>3</xdr:row>
      <xdr:rowOff>81915</xdr:rowOff>
    </xdr:to>
    <xdr:pic>
      <xdr:nvPicPr>
        <xdr:cNvPr id="16542" name="Picture 20">
          <a:extLst>
            <a:ext uri="{FF2B5EF4-FFF2-40B4-BE49-F238E27FC236}">
              <a16:creationId xmlns:a16="http://schemas.microsoft.com/office/drawing/2014/main" id="{00000000-0008-0000-1100-00009E4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0"/>
          <a:ext cx="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9525</xdr:rowOff>
    </xdr:from>
    <xdr:to>
      <xdr:col>19</xdr:col>
      <xdr:colOff>104775</xdr:colOff>
      <xdr:row>10</xdr:row>
      <xdr:rowOff>180975</xdr:rowOff>
    </xdr:to>
    <xdr:pic>
      <xdr:nvPicPr>
        <xdr:cNvPr id="16545" name="Imagem 21" descr="quadro.png">
          <a:hlinkClick xmlns:r="http://schemas.openxmlformats.org/officeDocument/2006/relationships" r:id="rId5" tooltip="RECURSOS HUMANOS"/>
          <a:extLst>
            <a:ext uri="{FF2B5EF4-FFF2-40B4-BE49-F238E27FC236}">
              <a16:creationId xmlns:a16="http://schemas.microsoft.com/office/drawing/2014/main" id="{00000000-0008-0000-1100-0000A14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2276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9525</xdr:rowOff>
    </xdr:from>
    <xdr:to>
      <xdr:col>19</xdr:col>
      <xdr:colOff>104775</xdr:colOff>
      <xdr:row>11</xdr:row>
      <xdr:rowOff>180975</xdr:rowOff>
    </xdr:to>
    <xdr:pic>
      <xdr:nvPicPr>
        <xdr:cNvPr id="16546" name="Imagem 22" descr="quadro.png">
          <a:hlinkClick xmlns:r="http://schemas.openxmlformats.org/officeDocument/2006/relationships" r:id="rId7" tooltip="RECURSOS HUMANOS"/>
          <a:extLst>
            <a:ext uri="{FF2B5EF4-FFF2-40B4-BE49-F238E27FC236}">
              <a16:creationId xmlns:a16="http://schemas.microsoft.com/office/drawing/2014/main" id="{00000000-0008-0000-1100-0000A24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14550"/>
          <a:ext cx="2276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9</xdr:row>
      <xdr:rowOff>0</xdr:rowOff>
    </xdr:from>
    <xdr:to>
      <xdr:col>59</xdr:col>
      <xdr:colOff>0</xdr:colOff>
      <xdr:row>19</xdr:row>
      <xdr:rowOff>152400</xdr:rowOff>
    </xdr:to>
    <xdr:graphicFrame macro="">
      <xdr:nvGraphicFramePr>
        <xdr:cNvPr id="16547" name="Gráfico 24">
          <a:extLst>
            <a:ext uri="{FF2B5EF4-FFF2-40B4-BE49-F238E27FC236}">
              <a16:creationId xmlns:a16="http://schemas.microsoft.com/office/drawing/2014/main" id="{00000000-0008-0000-1100-0000A34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99060</xdr:colOff>
      <xdr:row>4</xdr:row>
      <xdr:rowOff>160020</xdr:rowOff>
    </xdr:from>
    <xdr:to>
      <xdr:col>3</xdr:col>
      <xdr:colOff>8160</xdr:colOff>
      <xdr:row>6</xdr:row>
      <xdr:rowOff>31020</xdr:rowOff>
    </xdr:to>
    <xdr:sp macro="" textlink="">
      <xdr:nvSpPr>
        <xdr:cNvPr id="2" name="Elipse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SpPr/>
      </xdr:nvSpPr>
      <xdr:spPr>
        <a:xfrm>
          <a:off x="99060" y="922020"/>
          <a:ext cx="252000" cy="252000"/>
        </a:xfrm>
        <a:prstGeom prst="ellipse">
          <a:avLst/>
        </a:prstGeom>
        <a:noFill/>
        <a:ln w="38100"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 editAs="absolute">
    <xdr:from>
      <xdr:col>0</xdr:col>
      <xdr:colOff>0</xdr:colOff>
      <xdr:row>0</xdr:row>
      <xdr:rowOff>60960</xdr:rowOff>
    </xdr:from>
    <xdr:to>
      <xdr:col>47</xdr:col>
      <xdr:colOff>60960</xdr:colOff>
      <xdr:row>4</xdr:row>
      <xdr:rowOff>15240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GrpSpPr/>
      </xdr:nvGrpSpPr>
      <xdr:grpSpPr>
        <a:xfrm>
          <a:off x="0" y="60960"/>
          <a:ext cx="5433060" cy="716280"/>
          <a:chOff x="0" y="60960"/>
          <a:chExt cx="5433060" cy="716280"/>
        </a:xfrm>
      </xdr:grpSpPr>
      <xdr:grpSp>
        <xdr:nvGrpSpPr>
          <xdr:cNvPr id="4" name="Grupo 3">
            <a:extLst>
              <a:ext uri="{FF2B5EF4-FFF2-40B4-BE49-F238E27FC236}">
                <a16:creationId xmlns:a16="http://schemas.microsoft.com/office/drawing/2014/main" id="{00000000-0008-0000-1100-000004000000}"/>
              </a:ext>
            </a:extLst>
          </xdr:cNvPr>
          <xdr:cNvGrpSpPr/>
        </xdr:nvGrpSpPr>
        <xdr:grpSpPr>
          <a:xfrm>
            <a:off x="0" y="83820"/>
            <a:ext cx="5433060" cy="647700"/>
            <a:chOff x="365760" y="289560"/>
            <a:chExt cx="5433060" cy="640080"/>
          </a:xfrm>
        </xdr:grpSpPr>
        <xdr:sp macro="" textlink="">
          <xdr:nvSpPr>
            <xdr:cNvPr id="15" name="Rectángulo: esquinas redondeadas 14">
              <a:extLst>
                <a:ext uri="{FF2B5EF4-FFF2-40B4-BE49-F238E27FC236}">
                  <a16:creationId xmlns:a16="http://schemas.microsoft.com/office/drawing/2014/main" id="{00000000-0008-0000-1100-00000F000000}"/>
                </a:ext>
              </a:extLst>
            </xdr:cNvPr>
            <xdr:cNvSpPr/>
          </xdr:nvSpPr>
          <xdr:spPr>
            <a:xfrm>
              <a:off x="685800" y="289560"/>
              <a:ext cx="5113020" cy="640080"/>
            </a:xfrm>
            <a:prstGeom prst="roundRect">
              <a:avLst>
                <a:gd name="adj" fmla="val 50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PE" sz="1100"/>
            </a:p>
          </xdr:txBody>
        </xdr:sp>
        <xdr:sp macro="" textlink="">
          <xdr:nvSpPr>
            <xdr:cNvPr id="16" name="Rectángulo 15">
              <a:extLst>
                <a:ext uri="{FF2B5EF4-FFF2-40B4-BE49-F238E27FC236}">
                  <a16:creationId xmlns:a16="http://schemas.microsoft.com/office/drawing/2014/main" id="{00000000-0008-0000-1100-000010000000}"/>
                </a:ext>
              </a:extLst>
            </xdr:cNvPr>
            <xdr:cNvSpPr/>
          </xdr:nvSpPr>
          <xdr:spPr>
            <a:xfrm>
              <a:off x="365760" y="289560"/>
              <a:ext cx="670560" cy="640080"/>
            </a:xfrm>
            <a:prstGeom prst="rect">
              <a:avLst/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PE" sz="1100"/>
            </a:p>
          </xdr:txBody>
        </xdr:sp>
      </xdr:grpSp>
      <xdr:pic>
        <xdr:nvPicPr>
          <xdr:cNvPr id="5" name="Gráfico 4" descr="Base de datos con relleno sólido">
            <a:hlinkClick xmlns:r="http://schemas.openxmlformats.org/officeDocument/2006/relationships" r:id="rId9" tooltip="OBJETIVOS"/>
            <a:extLst>
              <a:ext uri="{FF2B5EF4-FFF2-40B4-BE49-F238E27FC236}">
                <a16:creationId xmlns:a16="http://schemas.microsoft.com/office/drawing/2014/main" id="{00000000-0008-0000-11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0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1"/>
              </a:ext>
            </a:extLst>
          </a:blip>
          <a:stretch>
            <a:fillRect/>
          </a:stretch>
        </xdr:blipFill>
        <xdr:spPr>
          <a:xfrm>
            <a:off x="68580" y="144780"/>
            <a:ext cx="548640" cy="548640"/>
          </a:xfrm>
          <a:prstGeom prst="rect">
            <a:avLst/>
          </a:prstGeom>
        </xdr:spPr>
      </xdr:pic>
      <xdr:pic>
        <xdr:nvPicPr>
          <xdr:cNvPr id="6" name="Gráfico 5" descr="Flujo de trabajo con relleno sólido">
            <a:hlinkClick xmlns:r="http://schemas.openxmlformats.org/officeDocument/2006/relationships" r:id="rId12" tooltip="MAPA ESTRATÉGICO"/>
            <a:extLst>
              <a:ext uri="{FF2B5EF4-FFF2-40B4-BE49-F238E27FC236}">
                <a16:creationId xmlns:a16="http://schemas.microsoft.com/office/drawing/2014/main" id="{00000000-0008-0000-11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3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4"/>
              </a:ext>
            </a:extLst>
          </a:blip>
          <a:stretch>
            <a:fillRect/>
          </a:stretch>
        </xdr:blipFill>
        <xdr:spPr>
          <a:xfrm>
            <a:off x="645523" y="137160"/>
            <a:ext cx="563880" cy="563880"/>
          </a:xfrm>
          <a:prstGeom prst="rect">
            <a:avLst/>
          </a:prstGeom>
        </xdr:spPr>
      </xdr:pic>
      <xdr:grpSp>
        <xdr:nvGrpSpPr>
          <xdr:cNvPr id="7" name="Grupo 6">
            <a:hlinkClick xmlns:r="http://schemas.openxmlformats.org/officeDocument/2006/relationships" r:id="rId15" tooltip="BALANCED SCORE CARD"/>
            <a:extLst>
              <a:ext uri="{FF2B5EF4-FFF2-40B4-BE49-F238E27FC236}">
                <a16:creationId xmlns:a16="http://schemas.microsoft.com/office/drawing/2014/main" id="{00000000-0008-0000-1100-000007000000}"/>
              </a:ext>
            </a:extLst>
          </xdr:cNvPr>
          <xdr:cNvGrpSpPr/>
        </xdr:nvGrpSpPr>
        <xdr:grpSpPr>
          <a:xfrm>
            <a:off x="1237706" y="83820"/>
            <a:ext cx="670560" cy="670560"/>
            <a:chOff x="1325880" y="76200"/>
            <a:chExt cx="670560" cy="670560"/>
          </a:xfrm>
        </xdr:grpSpPr>
        <xdr:pic>
          <xdr:nvPicPr>
            <xdr:cNvPr id="13" name="Gráfico 12" descr="Portátil con relleno sólido">
              <a:extLst>
                <a:ext uri="{FF2B5EF4-FFF2-40B4-BE49-F238E27FC236}">
                  <a16:creationId xmlns:a16="http://schemas.microsoft.com/office/drawing/2014/main" id="{00000000-0008-0000-1100-00000D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6">
              <a:extLst>
                <a:ext uri="{28A0092B-C50C-407E-A947-70E740481C1C}">
                  <a14:useLocalDpi xmlns:a14="http://schemas.microsoft.com/office/drawing/2010/main" val="0"/>
                </a:ext>
                <a:ext uri="{96DAC541-7B7A-43D3-8B79-37D633B846F1}">
                  <asvg:svgBlip xmlns:asvg="http://schemas.microsoft.com/office/drawing/2016/SVG/main" r:embed="rId17"/>
                </a:ext>
              </a:extLst>
            </a:blip>
            <a:stretch>
              <a:fillRect/>
            </a:stretch>
          </xdr:blipFill>
          <xdr:spPr>
            <a:xfrm>
              <a:off x="1325880" y="76200"/>
              <a:ext cx="670560" cy="670560"/>
            </a:xfrm>
            <a:prstGeom prst="rect">
              <a:avLst/>
            </a:prstGeom>
          </xdr:spPr>
        </xdr:pic>
        <xdr:cxnSp macro="">
          <xdr:nvCxnSpPr>
            <xdr:cNvPr id="14" name="Conector recto de flecha 13">
              <a:extLst>
                <a:ext uri="{FF2B5EF4-FFF2-40B4-BE49-F238E27FC236}">
                  <a16:creationId xmlns:a16="http://schemas.microsoft.com/office/drawing/2014/main" id="{00000000-0008-0000-1100-00000E000000}"/>
                </a:ext>
              </a:extLst>
            </xdr:cNvPr>
            <xdr:cNvCxnSpPr/>
          </xdr:nvCxnSpPr>
          <xdr:spPr>
            <a:xfrm flipH="1" flipV="1">
              <a:off x="1508760" y="304800"/>
              <a:ext cx="304800" cy="137160"/>
            </a:xfrm>
            <a:prstGeom prst="straightConnector1">
              <a:avLst/>
            </a:prstGeom>
            <a:ln w="19050" cap="flat" cmpd="sng" algn="ctr">
              <a:solidFill>
                <a:schemeClr val="accent6"/>
              </a:solidFill>
              <a:prstDash val="solid"/>
              <a:round/>
              <a:headEnd type="none" w="med" len="med"/>
              <a:tailEnd type="arrow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</xdr:cxnSp>
      </xdr:grpSp>
      <xdr:pic>
        <xdr:nvPicPr>
          <xdr:cNvPr id="8" name="Gráfico 7" descr="Calculadora con relleno sólido">
            <a:hlinkClick xmlns:r="http://schemas.openxmlformats.org/officeDocument/2006/relationships" r:id="rId18" tooltip="PERSPECTIVA FINANCIERA"/>
            <a:extLst>
              <a:ext uri="{FF2B5EF4-FFF2-40B4-BE49-F238E27FC236}">
                <a16:creationId xmlns:a16="http://schemas.microsoft.com/office/drawing/2014/main" id="{00000000-0008-0000-11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9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0"/>
              </a:ext>
            </a:extLst>
          </a:blip>
          <a:stretch>
            <a:fillRect/>
          </a:stretch>
        </xdr:blipFill>
        <xdr:spPr>
          <a:xfrm>
            <a:off x="1936569" y="144780"/>
            <a:ext cx="548640" cy="548640"/>
          </a:xfrm>
          <a:prstGeom prst="rect">
            <a:avLst/>
          </a:prstGeom>
        </xdr:spPr>
      </xdr:pic>
      <xdr:pic>
        <xdr:nvPicPr>
          <xdr:cNvPr id="9" name="Gráfico 8" descr="Usuarios con relleno sólido">
            <a:hlinkClick xmlns:r="http://schemas.openxmlformats.org/officeDocument/2006/relationships" r:id="rId21" tooltip="PERSPECTIVA RRHH"/>
            <a:extLst>
              <a:ext uri="{FF2B5EF4-FFF2-40B4-BE49-F238E27FC236}">
                <a16:creationId xmlns:a16="http://schemas.microsoft.com/office/drawing/2014/main" id="{00000000-0008-0000-11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2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3"/>
              </a:ext>
            </a:extLst>
          </a:blip>
          <a:stretch>
            <a:fillRect/>
          </a:stretch>
        </xdr:blipFill>
        <xdr:spPr>
          <a:xfrm>
            <a:off x="3751218" y="60960"/>
            <a:ext cx="716280" cy="716280"/>
          </a:xfrm>
          <a:prstGeom prst="rect">
            <a:avLst/>
          </a:prstGeom>
        </xdr:spPr>
      </xdr:pic>
      <xdr:pic>
        <xdr:nvPicPr>
          <xdr:cNvPr id="10" name="Gráfico 9" descr="Cronómetro con relleno sólido">
            <a:hlinkClick xmlns:r="http://schemas.openxmlformats.org/officeDocument/2006/relationships" r:id="rId24" tooltip="PROCESOS INTERNOS"/>
            <a:extLst>
              <a:ext uri="{FF2B5EF4-FFF2-40B4-BE49-F238E27FC236}">
                <a16:creationId xmlns:a16="http://schemas.microsoft.com/office/drawing/2014/main" id="{00000000-0008-0000-11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5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6"/>
              </a:ext>
            </a:extLst>
          </a:blip>
          <a:stretch>
            <a:fillRect/>
          </a:stretch>
        </xdr:blipFill>
        <xdr:spPr>
          <a:xfrm>
            <a:off x="3120935" y="118110"/>
            <a:ext cx="601980" cy="601980"/>
          </a:xfrm>
          <a:prstGeom prst="rect">
            <a:avLst/>
          </a:prstGeom>
        </xdr:spPr>
      </xdr:pic>
      <xdr:pic>
        <xdr:nvPicPr>
          <xdr:cNvPr id="11" name="Gráfico 10" descr="Trabajador de oficina con relleno sólido">
            <a:hlinkClick xmlns:r="http://schemas.openxmlformats.org/officeDocument/2006/relationships" r:id="rId27" tooltip="PERSPECTIVA CLIENTES"/>
            <a:extLst>
              <a:ext uri="{FF2B5EF4-FFF2-40B4-BE49-F238E27FC236}">
                <a16:creationId xmlns:a16="http://schemas.microsoft.com/office/drawing/2014/main" id="{00000000-0008-0000-1100-00000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8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9"/>
              </a:ext>
            </a:extLst>
          </a:blip>
          <a:stretch>
            <a:fillRect/>
          </a:stretch>
        </xdr:blipFill>
        <xdr:spPr>
          <a:xfrm>
            <a:off x="2513512" y="129540"/>
            <a:ext cx="579120" cy="579120"/>
          </a:xfrm>
          <a:prstGeom prst="rect">
            <a:avLst/>
          </a:prstGeom>
        </xdr:spPr>
      </xdr:pic>
      <xdr:pic>
        <xdr:nvPicPr>
          <xdr:cNvPr id="12" name="Gráfico 11" descr="Piezas de ajedrez con relleno sólido">
            <a:hlinkClick xmlns:r="http://schemas.openxmlformats.org/officeDocument/2006/relationships" r:id="rId30" tooltip="INICIATIVAS ESTRATÉGICAS"/>
            <a:extLst>
              <a:ext uri="{FF2B5EF4-FFF2-40B4-BE49-F238E27FC236}">
                <a16:creationId xmlns:a16="http://schemas.microsoft.com/office/drawing/2014/main" id="{00000000-0008-0000-1100-00000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1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2"/>
              </a:ext>
            </a:extLst>
          </a:blip>
          <a:stretch>
            <a:fillRect/>
          </a:stretch>
        </xdr:blipFill>
        <xdr:spPr>
          <a:xfrm>
            <a:off x="4495800" y="99060"/>
            <a:ext cx="640080" cy="640080"/>
          </a:xfrm>
          <a:prstGeom prst="rect">
            <a:avLst/>
          </a:prstGeom>
        </xdr:spPr>
      </xdr:pic>
    </xdr:grpSp>
    <xdr:clientData/>
  </xdr:twoCellAnchor>
  <xdr:twoCellAnchor>
    <xdr:from>
      <xdr:col>35</xdr:col>
      <xdr:colOff>0</xdr:colOff>
      <xdr:row>0</xdr:row>
      <xdr:rowOff>76200</xdr:rowOff>
    </xdr:from>
    <xdr:to>
      <xdr:col>36</xdr:col>
      <xdr:colOff>76200</xdr:colOff>
      <xdr:row>1</xdr:row>
      <xdr:rowOff>83820</xdr:rowOff>
    </xdr:to>
    <xdr:sp macro="" textlink="">
      <xdr:nvSpPr>
        <xdr:cNvPr id="17" name="Flecha: pentágono 16">
          <a:extLst>
            <a:ext uri="{FF2B5EF4-FFF2-40B4-BE49-F238E27FC236}">
              <a16:creationId xmlns:a16="http://schemas.microsoft.com/office/drawing/2014/main" id="{00000000-0008-0000-1100-000011000000}"/>
            </a:ext>
          </a:extLst>
        </xdr:cNvPr>
        <xdr:cNvSpPr/>
      </xdr:nvSpPr>
      <xdr:spPr>
        <a:xfrm rot="5400000">
          <a:off x="3996690" y="80010"/>
          <a:ext cx="198120" cy="190500"/>
        </a:xfrm>
        <a:prstGeom prst="homePlate">
          <a:avLst/>
        </a:prstGeom>
        <a:solidFill>
          <a:schemeClr val="accent1"/>
        </a:solidFill>
        <a:ln>
          <a:solidFill>
            <a:schemeClr val="bg1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 editAs="oneCell">
    <xdr:from>
      <xdr:col>56</xdr:col>
      <xdr:colOff>53340</xdr:colOff>
      <xdr:row>0</xdr:row>
      <xdr:rowOff>0</xdr:rowOff>
    </xdr:from>
    <xdr:to>
      <xdr:col>73</xdr:col>
      <xdr:colOff>38100</xdr:colOff>
      <xdr:row>7</xdr:row>
      <xdr:rowOff>16583</xdr:rowOff>
    </xdr:to>
    <xdr:pic>
      <xdr:nvPicPr>
        <xdr:cNvPr id="18" name="Imagen 17">
          <a:extLst>
            <a:ext uri="{FF2B5EF4-FFF2-40B4-BE49-F238E27FC236}">
              <a16:creationId xmlns:a16="http://schemas.microsoft.com/office/drawing/2014/main" id="{00000000-0008-0000-11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BEBA8EAE-BF5A-486C-A8C5-ECC9F3942E4B}">
              <a14:imgProps xmlns:a14="http://schemas.microsoft.com/office/drawing/2010/main">
                <a14:imgLayer r:embed="rId34">
                  <a14:imgEffect>
                    <a14:backgroundRemoval t="9677" b="89677" l="6928" r="89910">
                      <a14:foregroundMark x1="7831" y1="76774" x2="7831" y2="76774"/>
                      <a14:foregroundMark x1="16717" y1="64086" x2="16717" y2="64086"/>
                      <a14:foregroundMark x1="6928" y1="61290" x2="6928" y2="61290"/>
                      <a14:foregroundMark x1="32078" y1="61290" x2="32078" y2="61290"/>
                      <a14:foregroundMark x1="48343" y1="75914" x2="48343" y2="75914"/>
                      <a14:foregroundMark x1="67018" y1="62581" x2="67018" y2="62581"/>
                      <a14:foregroundMark x1="72440" y1="65376" x2="72440" y2="65376"/>
                      <a14:foregroundMark x1="88705" y1="70968" x2="88705" y2="70968"/>
                      <a14:foregroundMark x1="89608" y1="38710" x2="89608" y2="38710"/>
                      <a14:foregroundMark x1="75904" y1="25376" x2="75904" y2="25376"/>
                      <a14:foregroundMark x1="65060" y1="25376" x2="65060" y2="25376"/>
                      <a14:foregroundMark x1="72440" y1="41505" x2="72440" y2="41505"/>
                      <a14:foregroundMark x1="62048" y1="49247" x2="62048" y2="49247"/>
                      <a14:foregroundMark x1="56627" y1="44301" x2="56627" y2="44301"/>
                      <a14:foregroundMark x1="61145" y1="31613" x2="61145" y2="31613"/>
                      <a14:foregroundMark x1="52711" y1="34409" x2="52711" y2="34409"/>
                      <a14:foregroundMark x1="45783" y1="40000" x2="45783" y2="40000"/>
                      <a14:foregroundMark x1="42319" y1="40000" x2="42319" y2="40000"/>
                      <a14:foregroundMark x1="36898" y1="47097" x2="36898" y2="47097"/>
                      <a14:foregroundMark x1="42319" y1="49247" x2="42319" y2="49247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35"/>
            </a:ext>
          </a:extLst>
        </a:blip>
        <a:stretch>
          <a:fillRect/>
        </a:stretch>
      </xdr:blipFill>
      <xdr:spPr>
        <a:xfrm>
          <a:off x="6454140" y="0"/>
          <a:ext cx="1927860" cy="1350083"/>
        </a:xfrm>
        <a:prstGeom prst="rect">
          <a:avLst/>
        </a:prstGeom>
        <a:effectLst>
          <a:glow rad="38100">
            <a:schemeClr val="bg1"/>
          </a:glow>
        </a:effectLst>
      </xdr:spPr>
    </xdr:pic>
    <xdr:clientData/>
  </xdr:twoCellAnchor>
  <xdr:twoCellAnchor>
    <xdr:from>
      <xdr:col>21</xdr:col>
      <xdr:colOff>0</xdr:colOff>
      <xdr:row>7</xdr:row>
      <xdr:rowOff>65801</xdr:rowOff>
    </xdr:from>
    <xdr:to>
      <xdr:col>23</xdr:col>
      <xdr:colOff>39766</xdr:colOff>
      <xdr:row>8</xdr:row>
      <xdr:rowOff>155177</xdr:rowOff>
    </xdr:to>
    <xdr:grpSp>
      <xdr:nvGrpSpPr>
        <xdr:cNvPr id="19" name="Grupo 18">
          <a:extLst>
            <a:ext uri="{FF2B5EF4-FFF2-40B4-BE49-F238E27FC236}">
              <a16:creationId xmlns:a16="http://schemas.microsoft.com/office/drawing/2014/main" id="{00000000-0008-0000-1100-000013000000}"/>
            </a:ext>
          </a:extLst>
        </xdr:cNvPr>
        <xdr:cNvGrpSpPr/>
      </xdr:nvGrpSpPr>
      <xdr:grpSpPr>
        <a:xfrm>
          <a:off x="2400300" y="1399301"/>
          <a:ext cx="268366" cy="272256"/>
          <a:chOff x="2393791" y="1399301"/>
          <a:chExt cx="268366" cy="270351"/>
        </a:xfrm>
      </xdr:grpSpPr>
      <xdr:sp macro="" textlink="">
        <xdr:nvSpPr>
          <xdr:cNvPr id="20" name="Forma libre: forma 19">
            <a:extLst>
              <a:ext uri="{FF2B5EF4-FFF2-40B4-BE49-F238E27FC236}">
                <a16:creationId xmlns:a16="http://schemas.microsoft.com/office/drawing/2014/main" id="{00000000-0008-0000-1100-000014000000}"/>
              </a:ext>
            </a:extLst>
          </xdr:cNvPr>
          <xdr:cNvSpPr/>
        </xdr:nvSpPr>
        <xdr:spPr>
          <a:xfrm>
            <a:off x="2393791" y="1399301"/>
            <a:ext cx="268366" cy="270351"/>
          </a:xfrm>
          <a:custGeom>
            <a:avLst/>
            <a:gdLst>
              <a:gd name="connsiteX0" fmla="*/ 23336 w 268366"/>
              <a:gd name="connsiteY0" fmla="*/ 0 h 272256"/>
              <a:gd name="connsiteX1" fmla="*/ 0 w 268366"/>
              <a:gd name="connsiteY1" fmla="*/ 0 h 272256"/>
              <a:gd name="connsiteX2" fmla="*/ 0 w 268366"/>
              <a:gd name="connsiteY2" fmla="*/ 272256 h 272256"/>
              <a:gd name="connsiteX3" fmla="*/ 268367 w 268366"/>
              <a:gd name="connsiteY3" fmla="*/ 272256 h 272256"/>
              <a:gd name="connsiteX4" fmla="*/ 268367 w 268366"/>
              <a:gd name="connsiteY4" fmla="*/ 248920 h 272256"/>
              <a:gd name="connsiteX5" fmla="*/ 23336 w 268366"/>
              <a:gd name="connsiteY5" fmla="*/ 248920 h 272256"/>
              <a:gd name="connsiteX6" fmla="*/ 23336 w 268366"/>
              <a:gd name="connsiteY6" fmla="*/ 0 h 27225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268366" h="272256">
                <a:moveTo>
                  <a:pt x="23336" y="0"/>
                </a:moveTo>
                <a:lnTo>
                  <a:pt x="0" y="0"/>
                </a:lnTo>
                <a:lnTo>
                  <a:pt x="0" y="272256"/>
                </a:lnTo>
                <a:lnTo>
                  <a:pt x="268367" y="272256"/>
                </a:lnTo>
                <a:lnTo>
                  <a:pt x="268367" y="248920"/>
                </a:lnTo>
                <a:lnTo>
                  <a:pt x="23336" y="248920"/>
                </a:lnTo>
                <a:lnTo>
                  <a:pt x="23336" y="0"/>
                </a:lnTo>
                <a:close/>
              </a:path>
            </a:pathLst>
          </a:custGeom>
          <a:solidFill>
            <a:srgbClr val="00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1" name="Forma libre: forma 20">
            <a:extLst>
              <a:ext uri="{FF2B5EF4-FFF2-40B4-BE49-F238E27FC236}">
                <a16:creationId xmlns:a16="http://schemas.microsoft.com/office/drawing/2014/main" id="{00000000-0008-0000-1100-000015000000}"/>
              </a:ext>
            </a:extLst>
          </xdr:cNvPr>
          <xdr:cNvSpPr/>
        </xdr:nvSpPr>
        <xdr:spPr>
          <a:xfrm rot="10800000">
            <a:off x="2603817" y="1399301"/>
            <a:ext cx="58340" cy="223678"/>
          </a:xfrm>
          <a:custGeom>
            <a:avLst/>
            <a:gdLst>
              <a:gd name="connsiteX0" fmla="*/ 0 w 58340"/>
              <a:gd name="connsiteY0" fmla="*/ 0 h 225583"/>
              <a:gd name="connsiteX1" fmla="*/ 58341 w 58340"/>
              <a:gd name="connsiteY1" fmla="*/ 0 h 225583"/>
              <a:gd name="connsiteX2" fmla="*/ 58341 w 58340"/>
              <a:gd name="connsiteY2" fmla="*/ 225584 h 225583"/>
              <a:gd name="connsiteX3" fmla="*/ 0 w 58340"/>
              <a:gd name="connsiteY3" fmla="*/ 225584 h 225583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225583">
                <a:moveTo>
                  <a:pt x="0" y="0"/>
                </a:moveTo>
                <a:lnTo>
                  <a:pt x="58341" y="0"/>
                </a:lnTo>
                <a:lnTo>
                  <a:pt x="58341" y="225584"/>
                </a:lnTo>
                <a:lnTo>
                  <a:pt x="0" y="225584"/>
                </a:lnTo>
                <a:close/>
              </a:path>
            </a:pathLst>
          </a:custGeom>
          <a:solidFill>
            <a:srgbClr val="00B05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2" name="Forma libre: forma 21">
            <a:extLst>
              <a:ext uri="{FF2B5EF4-FFF2-40B4-BE49-F238E27FC236}">
                <a16:creationId xmlns:a16="http://schemas.microsoft.com/office/drawing/2014/main" id="{00000000-0008-0000-1100-000016000000}"/>
              </a:ext>
            </a:extLst>
          </xdr:cNvPr>
          <xdr:cNvSpPr/>
        </xdr:nvSpPr>
        <xdr:spPr>
          <a:xfrm rot="10800000">
            <a:off x="2522140" y="1477089"/>
            <a:ext cx="58340" cy="145891"/>
          </a:xfrm>
          <a:custGeom>
            <a:avLst/>
            <a:gdLst>
              <a:gd name="connsiteX0" fmla="*/ 0 w 58340"/>
              <a:gd name="connsiteY0" fmla="*/ 0 h 147796"/>
              <a:gd name="connsiteX1" fmla="*/ 58341 w 58340"/>
              <a:gd name="connsiteY1" fmla="*/ 0 h 147796"/>
              <a:gd name="connsiteX2" fmla="*/ 58341 w 58340"/>
              <a:gd name="connsiteY2" fmla="*/ 147796 h 147796"/>
              <a:gd name="connsiteX3" fmla="*/ 0 w 58340"/>
              <a:gd name="connsiteY3" fmla="*/ 147796 h 14779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147796">
                <a:moveTo>
                  <a:pt x="0" y="0"/>
                </a:moveTo>
                <a:lnTo>
                  <a:pt x="58341" y="0"/>
                </a:lnTo>
                <a:lnTo>
                  <a:pt x="58341" y="147796"/>
                </a:lnTo>
                <a:lnTo>
                  <a:pt x="0" y="147796"/>
                </a:lnTo>
                <a:close/>
              </a:path>
            </a:pathLst>
          </a:custGeom>
          <a:solidFill>
            <a:srgbClr val="FFC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3" name="Forma libre: forma 22">
            <a:extLst>
              <a:ext uri="{FF2B5EF4-FFF2-40B4-BE49-F238E27FC236}">
                <a16:creationId xmlns:a16="http://schemas.microsoft.com/office/drawing/2014/main" id="{00000000-0008-0000-1100-000017000000}"/>
              </a:ext>
            </a:extLst>
          </xdr:cNvPr>
          <xdr:cNvSpPr/>
        </xdr:nvSpPr>
        <xdr:spPr>
          <a:xfrm rot="10800000">
            <a:off x="2440463" y="1545193"/>
            <a:ext cx="58340" cy="77787"/>
          </a:xfrm>
          <a:custGeom>
            <a:avLst/>
            <a:gdLst>
              <a:gd name="connsiteX0" fmla="*/ 0 w 58340"/>
              <a:gd name="connsiteY0" fmla="*/ 0 h 77787"/>
              <a:gd name="connsiteX1" fmla="*/ 58341 w 58340"/>
              <a:gd name="connsiteY1" fmla="*/ 0 h 77787"/>
              <a:gd name="connsiteX2" fmla="*/ 58341 w 58340"/>
              <a:gd name="connsiteY2" fmla="*/ 77788 h 77787"/>
              <a:gd name="connsiteX3" fmla="*/ 0 w 58340"/>
              <a:gd name="connsiteY3" fmla="*/ 77788 h 7778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77787">
                <a:moveTo>
                  <a:pt x="0" y="0"/>
                </a:moveTo>
                <a:lnTo>
                  <a:pt x="58341" y="0"/>
                </a:lnTo>
                <a:lnTo>
                  <a:pt x="58341" y="77788"/>
                </a:lnTo>
                <a:lnTo>
                  <a:pt x="0" y="77788"/>
                </a:lnTo>
                <a:close/>
              </a:path>
            </a:pathLst>
          </a:custGeom>
          <a:solidFill>
            <a:srgbClr val="FF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4" name="Forma libre: forma 23">
            <a:extLst>
              <a:ext uri="{FF2B5EF4-FFF2-40B4-BE49-F238E27FC236}">
                <a16:creationId xmlns:a16="http://schemas.microsoft.com/office/drawing/2014/main" id="{00000000-0008-0000-1100-000018000000}"/>
              </a:ext>
            </a:extLst>
          </xdr:cNvPr>
          <xdr:cNvSpPr/>
        </xdr:nvSpPr>
        <xdr:spPr>
          <a:xfrm>
            <a:off x="2438869" y="1399301"/>
            <a:ext cx="126054" cy="124149"/>
          </a:xfrm>
          <a:custGeom>
            <a:avLst/>
            <a:gdLst>
              <a:gd name="connsiteX0" fmla="*/ 126055 w 126054"/>
              <a:gd name="connsiteY0" fmla="*/ 53440 h 126054"/>
              <a:gd name="connsiteX1" fmla="*/ 126055 w 126054"/>
              <a:gd name="connsiteY1" fmla="*/ 0 h 126054"/>
              <a:gd name="connsiteX2" fmla="*/ 72615 w 126054"/>
              <a:gd name="connsiteY2" fmla="*/ 0 h 126054"/>
              <a:gd name="connsiteX3" fmla="*/ 93851 w 126054"/>
              <a:gd name="connsiteY3" fmla="*/ 21236 h 126054"/>
              <a:gd name="connsiteX4" fmla="*/ 0 w 126054"/>
              <a:gd name="connsiteY4" fmla="*/ 115087 h 126054"/>
              <a:gd name="connsiteX5" fmla="*/ 10968 w 126054"/>
              <a:gd name="connsiteY5" fmla="*/ 126055 h 126054"/>
              <a:gd name="connsiteX6" fmla="*/ 104819 w 126054"/>
              <a:gd name="connsiteY6" fmla="*/ 32243 h 126054"/>
              <a:gd name="connsiteX7" fmla="*/ 126055 w 126054"/>
              <a:gd name="connsiteY7" fmla="*/ 53440 h 126054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126054" h="126054">
                <a:moveTo>
                  <a:pt x="126055" y="53440"/>
                </a:moveTo>
                <a:lnTo>
                  <a:pt x="126055" y="0"/>
                </a:lnTo>
                <a:lnTo>
                  <a:pt x="72615" y="0"/>
                </a:lnTo>
                <a:lnTo>
                  <a:pt x="93851" y="21236"/>
                </a:lnTo>
                <a:lnTo>
                  <a:pt x="0" y="115087"/>
                </a:lnTo>
                <a:lnTo>
                  <a:pt x="10968" y="126055"/>
                </a:lnTo>
                <a:lnTo>
                  <a:pt x="104819" y="32243"/>
                </a:lnTo>
                <a:lnTo>
                  <a:pt x="126055" y="53440"/>
                </a:lnTo>
                <a:close/>
              </a:path>
            </a:pathLst>
          </a:custGeom>
          <a:solidFill>
            <a:srgbClr val="00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</xdr:grpSp>
    <xdr:clientData/>
  </xdr:twoCellAnchor>
  <xdr:twoCellAnchor editAs="oneCell">
    <xdr:from>
      <xdr:col>60</xdr:col>
      <xdr:colOff>82709</xdr:colOff>
      <xdr:row>7</xdr:row>
      <xdr:rowOff>45720</xdr:rowOff>
    </xdr:from>
    <xdr:to>
      <xdr:col>63</xdr:col>
      <xdr:colOff>63809</xdr:colOff>
      <xdr:row>9</xdr:row>
      <xdr:rowOff>3960</xdr:rowOff>
    </xdr:to>
    <xdr:pic>
      <xdr:nvPicPr>
        <xdr:cNvPr id="25" name="Gráfico 24" descr="Cronómetro 75% con relleno sólido">
          <a:extLst>
            <a:ext uri="{FF2B5EF4-FFF2-40B4-BE49-F238E27FC236}">
              <a16:creationId xmlns:a16="http://schemas.microsoft.com/office/drawing/2014/main" id="{00000000-0008-0000-11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7"/>
            </a:ext>
          </a:extLst>
        </a:blip>
        <a:stretch>
          <a:fillRect/>
        </a:stretch>
      </xdr:blipFill>
      <xdr:spPr>
        <a:xfrm>
          <a:off x="6940709" y="1379220"/>
          <a:ext cx="324000" cy="324000"/>
        </a:xfrm>
        <a:prstGeom prst="rect">
          <a:avLst/>
        </a:prstGeom>
      </xdr:spPr>
    </xdr:pic>
    <xdr:clientData/>
  </xdr:twoCellAnchor>
  <xdr:twoCellAnchor editAs="oneCell">
    <xdr:from>
      <xdr:col>60</xdr:col>
      <xdr:colOff>97949</xdr:colOff>
      <xdr:row>16</xdr:row>
      <xdr:rowOff>45720</xdr:rowOff>
    </xdr:from>
    <xdr:to>
      <xdr:col>64</xdr:col>
      <xdr:colOff>749</xdr:colOff>
      <xdr:row>18</xdr:row>
      <xdr:rowOff>39960</xdr:rowOff>
    </xdr:to>
    <xdr:pic>
      <xdr:nvPicPr>
        <xdr:cNvPr id="26" name="Gráfico 25" descr="Mano con dedo índice apuntando a la derecha con relleno sólido">
          <a:extLst>
            <a:ext uri="{FF2B5EF4-FFF2-40B4-BE49-F238E27FC236}">
              <a16:creationId xmlns:a16="http://schemas.microsoft.com/office/drawing/2014/main" id="{00000000-0008-0000-11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9"/>
            </a:ext>
          </a:extLst>
        </a:blip>
        <a:stretch>
          <a:fillRect/>
        </a:stretch>
      </xdr:blipFill>
      <xdr:spPr>
        <a:xfrm>
          <a:off x="6955949" y="3025140"/>
          <a:ext cx="360000" cy="360000"/>
        </a:xfrm>
        <a:prstGeom prst="rect">
          <a:avLst/>
        </a:prstGeom>
      </xdr:spPr>
    </xdr:pic>
    <xdr:clientData/>
  </xdr:twoCellAnchor>
  <xdr:twoCellAnchor editAs="oneCell">
    <xdr:from>
      <xdr:col>60</xdr:col>
      <xdr:colOff>82709</xdr:colOff>
      <xdr:row>25</xdr:row>
      <xdr:rowOff>38100</xdr:rowOff>
    </xdr:from>
    <xdr:to>
      <xdr:col>63</xdr:col>
      <xdr:colOff>75089</xdr:colOff>
      <xdr:row>27</xdr:row>
      <xdr:rowOff>7620</xdr:rowOff>
    </xdr:to>
    <xdr:pic>
      <xdr:nvPicPr>
        <xdr:cNvPr id="27" name="Gráfico 26" descr="Lluvia de ideas con relleno sólido">
          <a:extLst>
            <a:ext uri="{FF2B5EF4-FFF2-40B4-BE49-F238E27FC236}">
              <a16:creationId xmlns:a16="http://schemas.microsoft.com/office/drawing/2014/main" id="{00000000-0008-0000-11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1"/>
            </a:ext>
          </a:extLst>
        </a:blip>
        <a:stretch>
          <a:fillRect/>
        </a:stretch>
      </xdr:blipFill>
      <xdr:spPr>
        <a:xfrm>
          <a:off x="6940709" y="4663440"/>
          <a:ext cx="335280" cy="33528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90</xdr:col>
      <xdr:colOff>0</xdr:colOff>
      <xdr:row>0</xdr:row>
      <xdr:rowOff>171450</xdr:rowOff>
    </xdr:from>
    <xdr:to>
      <xdr:col>90</xdr:col>
      <xdr:colOff>0</xdr:colOff>
      <xdr:row>3</xdr:row>
      <xdr:rowOff>158115</xdr:rowOff>
    </xdr:to>
    <xdr:pic>
      <xdr:nvPicPr>
        <xdr:cNvPr id="17559" name="Picture 8">
          <a:extLst>
            <a:ext uri="{FF2B5EF4-FFF2-40B4-BE49-F238E27FC236}">
              <a16:creationId xmlns:a16="http://schemas.microsoft.com/office/drawing/2014/main" id="{00000000-0008-0000-1200-0000974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171450"/>
          <a:ext cx="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90</xdr:col>
      <xdr:colOff>0</xdr:colOff>
      <xdr:row>0</xdr:row>
      <xdr:rowOff>57150</xdr:rowOff>
    </xdr:from>
    <xdr:to>
      <xdr:col>90</xdr:col>
      <xdr:colOff>0</xdr:colOff>
      <xdr:row>2</xdr:row>
      <xdr:rowOff>167640</xdr:rowOff>
    </xdr:to>
    <xdr:pic>
      <xdr:nvPicPr>
        <xdr:cNvPr id="17560" name="Picture 10">
          <a:extLst>
            <a:ext uri="{FF2B5EF4-FFF2-40B4-BE49-F238E27FC236}">
              <a16:creationId xmlns:a16="http://schemas.microsoft.com/office/drawing/2014/main" id="{00000000-0008-0000-1200-0000984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57150"/>
          <a:ext cx="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90</xdr:col>
      <xdr:colOff>0</xdr:colOff>
      <xdr:row>0</xdr:row>
      <xdr:rowOff>19050</xdr:rowOff>
    </xdr:from>
    <xdr:to>
      <xdr:col>90</xdr:col>
      <xdr:colOff>0</xdr:colOff>
      <xdr:row>3</xdr:row>
      <xdr:rowOff>129540</xdr:rowOff>
    </xdr:to>
    <xdr:pic>
      <xdr:nvPicPr>
        <xdr:cNvPr id="17561" name="Picture 12">
          <a:extLst>
            <a:ext uri="{FF2B5EF4-FFF2-40B4-BE49-F238E27FC236}">
              <a16:creationId xmlns:a16="http://schemas.microsoft.com/office/drawing/2014/main" id="{00000000-0008-0000-1200-0000994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19050"/>
          <a:ext cx="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90</xdr:col>
      <xdr:colOff>0</xdr:colOff>
      <xdr:row>0</xdr:row>
      <xdr:rowOff>0</xdr:rowOff>
    </xdr:from>
    <xdr:to>
      <xdr:col>90</xdr:col>
      <xdr:colOff>0</xdr:colOff>
      <xdr:row>3</xdr:row>
      <xdr:rowOff>81915</xdr:rowOff>
    </xdr:to>
    <xdr:pic>
      <xdr:nvPicPr>
        <xdr:cNvPr id="17562" name="Picture 20">
          <a:extLst>
            <a:ext uri="{FF2B5EF4-FFF2-40B4-BE49-F238E27FC236}">
              <a16:creationId xmlns:a16="http://schemas.microsoft.com/office/drawing/2014/main" id="{00000000-0008-0000-1200-00009A4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0"/>
          <a:ext cx="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9525</xdr:rowOff>
    </xdr:from>
    <xdr:to>
      <xdr:col>19</xdr:col>
      <xdr:colOff>104775</xdr:colOff>
      <xdr:row>9</xdr:row>
      <xdr:rowOff>180975</xdr:rowOff>
    </xdr:to>
    <xdr:pic>
      <xdr:nvPicPr>
        <xdr:cNvPr id="17565" name="Imagem 20" descr="quadro.png">
          <a:hlinkClick xmlns:r="http://schemas.openxmlformats.org/officeDocument/2006/relationships" r:id="rId5" tooltip="RECURSOS HUMANOS"/>
          <a:extLst>
            <a:ext uri="{FF2B5EF4-FFF2-40B4-BE49-F238E27FC236}">
              <a16:creationId xmlns:a16="http://schemas.microsoft.com/office/drawing/2014/main" id="{00000000-0008-0000-1200-00009D4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3550"/>
          <a:ext cx="2276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11</xdr:row>
      <xdr:rowOff>9525</xdr:rowOff>
    </xdr:from>
    <xdr:to>
      <xdr:col>20</xdr:col>
      <xdr:colOff>0</xdr:colOff>
      <xdr:row>11</xdr:row>
      <xdr:rowOff>180975</xdr:rowOff>
    </xdr:to>
    <xdr:pic>
      <xdr:nvPicPr>
        <xdr:cNvPr id="17567" name="Imagem 22" descr="quadro.png">
          <a:hlinkClick xmlns:r="http://schemas.openxmlformats.org/officeDocument/2006/relationships" r:id="rId7" tooltip="RECURSOS HUMANOS"/>
          <a:extLst>
            <a:ext uri="{FF2B5EF4-FFF2-40B4-BE49-F238E27FC236}">
              <a16:creationId xmlns:a16="http://schemas.microsoft.com/office/drawing/2014/main" id="{00000000-0008-0000-1200-00009F4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2114550"/>
          <a:ext cx="2276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9</xdr:row>
      <xdr:rowOff>0</xdr:rowOff>
    </xdr:from>
    <xdr:to>
      <xdr:col>59</xdr:col>
      <xdr:colOff>0</xdr:colOff>
      <xdr:row>19</xdr:row>
      <xdr:rowOff>152400</xdr:rowOff>
    </xdr:to>
    <xdr:graphicFrame macro="">
      <xdr:nvGraphicFramePr>
        <xdr:cNvPr id="17568" name="Gráfico 24">
          <a:extLst>
            <a:ext uri="{FF2B5EF4-FFF2-40B4-BE49-F238E27FC236}">
              <a16:creationId xmlns:a16="http://schemas.microsoft.com/office/drawing/2014/main" id="{00000000-0008-0000-1200-0000A04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99060</xdr:colOff>
      <xdr:row>4</xdr:row>
      <xdr:rowOff>160020</xdr:rowOff>
    </xdr:from>
    <xdr:to>
      <xdr:col>3</xdr:col>
      <xdr:colOff>8160</xdr:colOff>
      <xdr:row>6</xdr:row>
      <xdr:rowOff>31020</xdr:rowOff>
    </xdr:to>
    <xdr:sp macro="" textlink="">
      <xdr:nvSpPr>
        <xdr:cNvPr id="2" name="Elipse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SpPr/>
      </xdr:nvSpPr>
      <xdr:spPr>
        <a:xfrm>
          <a:off x="99060" y="922020"/>
          <a:ext cx="252000" cy="252000"/>
        </a:xfrm>
        <a:prstGeom prst="ellipse">
          <a:avLst/>
        </a:prstGeom>
        <a:noFill/>
        <a:ln w="38100"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 editAs="absolute">
    <xdr:from>
      <xdr:col>0</xdr:col>
      <xdr:colOff>0</xdr:colOff>
      <xdr:row>0</xdr:row>
      <xdr:rowOff>60960</xdr:rowOff>
    </xdr:from>
    <xdr:to>
      <xdr:col>47</xdr:col>
      <xdr:colOff>60960</xdr:colOff>
      <xdr:row>4</xdr:row>
      <xdr:rowOff>15240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GrpSpPr/>
      </xdr:nvGrpSpPr>
      <xdr:grpSpPr>
        <a:xfrm>
          <a:off x="0" y="60960"/>
          <a:ext cx="5433060" cy="716280"/>
          <a:chOff x="0" y="60960"/>
          <a:chExt cx="5433060" cy="716280"/>
        </a:xfrm>
      </xdr:grpSpPr>
      <xdr:grpSp>
        <xdr:nvGrpSpPr>
          <xdr:cNvPr id="4" name="Grupo 3">
            <a:extLst>
              <a:ext uri="{FF2B5EF4-FFF2-40B4-BE49-F238E27FC236}">
                <a16:creationId xmlns:a16="http://schemas.microsoft.com/office/drawing/2014/main" id="{00000000-0008-0000-1200-000004000000}"/>
              </a:ext>
            </a:extLst>
          </xdr:cNvPr>
          <xdr:cNvGrpSpPr/>
        </xdr:nvGrpSpPr>
        <xdr:grpSpPr>
          <a:xfrm>
            <a:off x="0" y="83820"/>
            <a:ext cx="5433060" cy="647700"/>
            <a:chOff x="365760" y="289560"/>
            <a:chExt cx="5433060" cy="640080"/>
          </a:xfrm>
        </xdr:grpSpPr>
        <xdr:sp macro="" textlink="">
          <xdr:nvSpPr>
            <xdr:cNvPr id="15" name="Rectángulo: esquinas redondeadas 14">
              <a:extLst>
                <a:ext uri="{FF2B5EF4-FFF2-40B4-BE49-F238E27FC236}">
                  <a16:creationId xmlns:a16="http://schemas.microsoft.com/office/drawing/2014/main" id="{00000000-0008-0000-1200-00000F000000}"/>
                </a:ext>
              </a:extLst>
            </xdr:cNvPr>
            <xdr:cNvSpPr/>
          </xdr:nvSpPr>
          <xdr:spPr>
            <a:xfrm>
              <a:off x="685800" y="289560"/>
              <a:ext cx="5113020" cy="640080"/>
            </a:xfrm>
            <a:prstGeom prst="roundRect">
              <a:avLst>
                <a:gd name="adj" fmla="val 50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PE" sz="1100"/>
            </a:p>
          </xdr:txBody>
        </xdr:sp>
        <xdr:sp macro="" textlink="">
          <xdr:nvSpPr>
            <xdr:cNvPr id="16" name="Rectángulo 15">
              <a:extLst>
                <a:ext uri="{FF2B5EF4-FFF2-40B4-BE49-F238E27FC236}">
                  <a16:creationId xmlns:a16="http://schemas.microsoft.com/office/drawing/2014/main" id="{00000000-0008-0000-1200-000010000000}"/>
                </a:ext>
              </a:extLst>
            </xdr:cNvPr>
            <xdr:cNvSpPr/>
          </xdr:nvSpPr>
          <xdr:spPr>
            <a:xfrm>
              <a:off x="365760" y="289560"/>
              <a:ext cx="670560" cy="640080"/>
            </a:xfrm>
            <a:prstGeom prst="rect">
              <a:avLst/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PE" sz="1100"/>
            </a:p>
          </xdr:txBody>
        </xdr:sp>
      </xdr:grpSp>
      <xdr:pic>
        <xdr:nvPicPr>
          <xdr:cNvPr id="5" name="Gráfico 4" descr="Base de datos con relleno sólido">
            <a:hlinkClick xmlns:r="http://schemas.openxmlformats.org/officeDocument/2006/relationships" r:id="rId9" tooltip="OBJETIVOS"/>
            <a:extLst>
              <a:ext uri="{FF2B5EF4-FFF2-40B4-BE49-F238E27FC236}">
                <a16:creationId xmlns:a16="http://schemas.microsoft.com/office/drawing/2014/main" id="{00000000-0008-0000-12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0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1"/>
              </a:ext>
            </a:extLst>
          </a:blip>
          <a:stretch>
            <a:fillRect/>
          </a:stretch>
        </xdr:blipFill>
        <xdr:spPr>
          <a:xfrm>
            <a:off x="68580" y="144780"/>
            <a:ext cx="548640" cy="548640"/>
          </a:xfrm>
          <a:prstGeom prst="rect">
            <a:avLst/>
          </a:prstGeom>
        </xdr:spPr>
      </xdr:pic>
      <xdr:pic>
        <xdr:nvPicPr>
          <xdr:cNvPr id="6" name="Gráfico 5" descr="Flujo de trabajo con relleno sólido">
            <a:hlinkClick xmlns:r="http://schemas.openxmlformats.org/officeDocument/2006/relationships" r:id="rId12" tooltip="MAPA ESTRATÉGICO"/>
            <a:extLst>
              <a:ext uri="{FF2B5EF4-FFF2-40B4-BE49-F238E27FC236}">
                <a16:creationId xmlns:a16="http://schemas.microsoft.com/office/drawing/2014/main" id="{00000000-0008-0000-12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3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4"/>
              </a:ext>
            </a:extLst>
          </a:blip>
          <a:stretch>
            <a:fillRect/>
          </a:stretch>
        </xdr:blipFill>
        <xdr:spPr>
          <a:xfrm>
            <a:off x="645523" y="137160"/>
            <a:ext cx="563880" cy="563880"/>
          </a:xfrm>
          <a:prstGeom prst="rect">
            <a:avLst/>
          </a:prstGeom>
        </xdr:spPr>
      </xdr:pic>
      <xdr:grpSp>
        <xdr:nvGrpSpPr>
          <xdr:cNvPr id="7" name="Grupo 6">
            <a:hlinkClick xmlns:r="http://schemas.openxmlformats.org/officeDocument/2006/relationships" r:id="rId15" tooltip="BALANCED SCORE CARD"/>
            <a:extLst>
              <a:ext uri="{FF2B5EF4-FFF2-40B4-BE49-F238E27FC236}">
                <a16:creationId xmlns:a16="http://schemas.microsoft.com/office/drawing/2014/main" id="{00000000-0008-0000-1200-000007000000}"/>
              </a:ext>
            </a:extLst>
          </xdr:cNvPr>
          <xdr:cNvGrpSpPr/>
        </xdr:nvGrpSpPr>
        <xdr:grpSpPr>
          <a:xfrm>
            <a:off x="1237706" y="83820"/>
            <a:ext cx="670560" cy="670560"/>
            <a:chOff x="1325880" y="76200"/>
            <a:chExt cx="670560" cy="670560"/>
          </a:xfrm>
        </xdr:grpSpPr>
        <xdr:pic>
          <xdr:nvPicPr>
            <xdr:cNvPr id="13" name="Gráfico 12" descr="Portátil con relleno sólido">
              <a:extLst>
                <a:ext uri="{FF2B5EF4-FFF2-40B4-BE49-F238E27FC236}">
                  <a16:creationId xmlns:a16="http://schemas.microsoft.com/office/drawing/2014/main" id="{00000000-0008-0000-1200-00000D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6">
              <a:extLst>
                <a:ext uri="{28A0092B-C50C-407E-A947-70E740481C1C}">
                  <a14:useLocalDpi xmlns:a14="http://schemas.microsoft.com/office/drawing/2010/main" val="0"/>
                </a:ext>
                <a:ext uri="{96DAC541-7B7A-43D3-8B79-37D633B846F1}">
                  <asvg:svgBlip xmlns:asvg="http://schemas.microsoft.com/office/drawing/2016/SVG/main" r:embed="rId17"/>
                </a:ext>
              </a:extLst>
            </a:blip>
            <a:stretch>
              <a:fillRect/>
            </a:stretch>
          </xdr:blipFill>
          <xdr:spPr>
            <a:xfrm>
              <a:off x="1325880" y="76200"/>
              <a:ext cx="670560" cy="670560"/>
            </a:xfrm>
            <a:prstGeom prst="rect">
              <a:avLst/>
            </a:prstGeom>
          </xdr:spPr>
        </xdr:pic>
        <xdr:cxnSp macro="">
          <xdr:nvCxnSpPr>
            <xdr:cNvPr id="14" name="Conector recto de flecha 13">
              <a:extLst>
                <a:ext uri="{FF2B5EF4-FFF2-40B4-BE49-F238E27FC236}">
                  <a16:creationId xmlns:a16="http://schemas.microsoft.com/office/drawing/2014/main" id="{00000000-0008-0000-1200-00000E000000}"/>
                </a:ext>
              </a:extLst>
            </xdr:cNvPr>
            <xdr:cNvCxnSpPr/>
          </xdr:nvCxnSpPr>
          <xdr:spPr>
            <a:xfrm flipH="1" flipV="1">
              <a:off x="1508760" y="304800"/>
              <a:ext cx="304800" cy="137160"/>
            </a:xfrm>
            <a:prstGeom prst="straightConnector1">
              <a:avLst/>
            </a:prstGeom>
            <a:ln w="19050" cap="flat" cmpd="sng" algn="ctr">
              <a:solidFill>
                <a:schemeClr val="accent6"/>
              </a:solidFill>
              <a:prstDash val="solid"/>
              <a:round/>
              <a:headEnd type="none" w="med" len="med"/>
              <a:tailEnd type="arrow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</xdr:cxnSp>
      </xdr:grpSp>
      <xdr:pic>
        <xdr:nvPicPr>
          <xdr:cNvPr id="8" name="Gráfico 7" descr="Calculadora con relleno sólido">
            <a:hlinkClick xmlns:r="http://schemas.openxmlformats.org/officeDocument/2006/relationships" r:id="rId18" tooltip="PERSPECTIVA FINANCIERA"/>
            <a:extLst>
              <a:ext uri="{FF2B5EF4-FFF2-40B4-BE49-F238E27FC236}">
                <a16:creationId xmlns:a16="http://schemas.microsoft.com/office/drawing/2014/main" id="{00000000-0008-0000-12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9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0"/>
              </a:ext>
            </a:extLst>
          </a:blip>
          <a:stretch>
            <a:fillRect/>
          </a:stretch>
        </xdr:blipFill>
        <xdr:spPr>
          <a:xfrm>
            <a:off x="1936569" y="144780"/>
            <a:ext cx="548640" cy="548640"/>
          </a:xfrm>
          <a:prstGeom prst="rect">
            <a:avLst/>
          </a:prstGeom>
        </xdr:spPr>
      </xdr:pic>
      <xdr:pic>
        <xdr:nvPicPr>
          <xdr:cNvPr id="9" name="Gráfico 8" descr="Usuarios con relleno sólido">
            <a:hlinkClick xmlns:r="http://schemas.openxmlformats.org/officeDocument/2006/relationships" r:id="rId5" tooltip="PERSPECTIVA RRHH"/>
            <a:extLst>
              <a:ext uri="{FF2B5EF4-FFF2-40B4-BE49-F238E27FC236}">
                <a16:creationId xmlns:a16="http://schemas.microsoft.com/office/drawing/2014/main" id="{00000000-0008-0000-12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1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2"/>
              </a:ext>
            </a:extLst>
          </a:blip>
          <a:stretch>
            <a:fillRect/>
          </a:stretch>
        </xdr:blipFill>
        <xdr:spPr>
          <a:xfrm>
            <a:off x="3751218" y="60960"/>
            <a:ext cx="716280" cy="716280"/>
          </a:xfrm>
          <a:prstGeom prst="rect">
            <a:avLst/>
          </a:prstGeom>
        </xdr:spPr>
      </xdr:pic>
      <xdr:pic>
        <xdr:nvPicPr>
          <xdr:cNvPr id="10" name="Gráfico 9" descr="Cronómetro con relleno sólido">
            <a:hlinkClick xmlns:r="http://schemas.openxmlformats.org/officeDocument/2006/relationships" r:id="rId23" tooltip="PROCESOS INTERNOS"/>
            <a:extLst>
              <a:ext uri="{FF2B5EF4-FFF2-40B4-BE49-F238E27FC236}">
                <a16:creationId xmlns:a16="http://schemas.microsoft.com/office/drawing/2014/main" id="{00000000-0008-0000-12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4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5"/>
              </a:ext>
            </a:extLst>
          </a:blip>
          <a:stretch>
            <a:fillRect/>
          </a:stretch>
        </xdr:blipFill>
        <xdr:spPr>
          <a:xfrm>
            <a:off x="3120935" y="118110"/>
            <a:ext cx="601980" cy="601980"/>
          </a:xfrm>
          <a:prstGeom prst="rect">
            <a:avLst/>
          </a:prstGeom>
        </xdr:spPr>
      </xdr:pic>
      <xdr:pic>
        <xdr:nvPicPr>
          <xdr:cNvPr id="11" name="Gráfico 10" descr="Trabajador de oficina con relleno sólido">
            <a:hlinkClick xmlns:r="http://schemas.openxmlformats.org/officeDocument/2006/relationships" r:id="rId26" tooltip="PERSPECTIVA CLIENTES"/>
            <a:extLst>
              <a:ext uri="{FF2B5EF4-FFF2-40B4-BE49-F238E27FC236}">
                <a16:creationId xmlns:a16="http://schemas.microsoft.com/office/drawing/2014/main" id="{00000000-0008-0000-1200-00000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7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8"/>
              </a:ext>
            </a:extLst>
          </a:blip>
          <a:stretch>
            <a:fillRect/>
          </a:stretch>
        </xdr:blipFill>
        <xdr:spPr>
          <a:xfrm>
            <a:off x="2513512" y="129540"/>
            <a:ext cx="579120" cy="579120"/>
          </a:xfrm>
          <a:prstGeom prst="rect">
            <a:avLst/>
          </a:prstGeom>
        </xdr:spPr>
      </xdr:pic>
      <xdr:pic>
        <xdr:nvPicPr>
          <xdr:cNvPr id="12" name="Gráfico 11" descr="Piezas de ajedrez con relleno sólido">
            <a:hlinkClick xmlns:r="http://schemas.openxmlformats.org/officeDocument/2006/relationships" r:id="rId29" tooltip="INICIATIVAS ESTRATÉGICAS"/>
            <a:extLst>
              <a:ext uri="{FF2B5EF4-FFF2-40B4-BE49-F238E27FC236}">
                <a16:creationId xmlns:a16="http://schemas.microsoft.com/office/drawing/2014/main" id="{00000000-0008-0000-1200-00000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0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1"/>
              </a:ext>
            </a:extLst>
          </a:blip>
          <a:stretch>
            <a:fillRect/>
          </a:stretch>
        </xdr:blipFill>
        <xdr:spPr>
          <a:xfrm>
            <a:off x="4495800" y="99060"/>
            <a:ext cx="640080" cy="640080"/>
          </a:xfrm>
          <a:prstGeom prst="rect">
            <a:avLst/>
          </a:prstGeom>
        </xdr:spPr>
      </xdr:pic>
    </xdr:grpSp>
    <xdr:clientData/>
  </xdr:twoCellAnchor>
  <xdr:twoCellAnchor>
    <xdr:from>
      <xdr:col>35</xdr:col>
      <xdr:colOff>0</xdr:colOff>
      <xdr:row>0</xdr:row>
      <xdr:rowOff>76200</xdr:rowOff>
    </xdr:from>
    <xdr:to>
      <xdr:col>36</xdr:col>
      <xdr:colOff>76200</xdr:colOff>
      <xdr:row>1</xdr:row>
      <xdr:rowOff>83820</xdr:rowOff>
    </xdr:to>
    <xdr:sp macro="" textlink="">
      <xdr:nvSpPr>
        <xdr:cNvPr id="17" name="Flecha: pentágono 16">
          <a:extLst>
            <a:ext uri="{FF2B5EF4-FFF2-40B4-BE49-F238E27FC236}">
              <a16:creationId xmlns:a16="http://schemas.microsoft.com/office/drawing/2014/main" id="{00000000-0008-0000-1200-000011000000}"/>
            </a:ext>
          </a:extLst>
        </xdr:cNvPr>
        <xdr:cNvSpPr/>
      </xdr:nvSpPr>
      <xdr:spPr>
        <a:xfrm rot="5400000">
          <a:off x="3996690" y="80010"/>
          <a:ext cx="198120" cy="190500"/>
        </a:xfrm>
        <a:prstGeom prst="homePlate">
          <a:avLst/>
        </a:prstGeom>
        <a:solidFill>
          <a:schemeClr val="accent1"/>
        </a:solidFill>
        <a:ln>
          <a:solidFill>
            <a:schemeClr val="bg1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 editAs="oneCell">
    <xdr:from>
      <xdr:col>56</xdr:col>
      <xdr:colOff>53340</xdr:colOff>
      <xdr:row>0</xdr:row>
      <xdr:rowOff>0</xdr:rowOff>
    </xdr:from>
    <xdr:to>
      <xdr:col>73</xdr:col>
      <xdr:colOff>38100</xdr:colOff>
      <xdr:row>7</xdr:row>
      <xdr:rowOff>16583</xdr:rowOff>
    </xdr:to>
    <xdr:pic>
      <xdr:nvPicPr>
        <xdr:cNvPr id="18" name="Imagen 17">
          <a:extLst>
            <a:ext uri="{FF2B5EF4-FFF2-40B4-BE49-F238E27FC236}">
              <a16:creationId xmlns:a16="http://schemas.microsoft.com/office/drawing/2014/main" id="{00000000-0008-0000-12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 cstate="print">
          <a:extLst>
            <a:ext uri="{BEBA8EAE-BF5A-486C-A8C5-ECC9F3942E4B}">
              <a14:imgProps xmlns:a14="http://schemas.microsoft.com/office/drawing/2010/main">
                <a14:imgLayer r:embed="rId33">
                  <a14:imgEffect>
                    <a14:backgroundRemoval t="9677" b="89677" l="6928" r="89910">
                      <a14:foregroundMark x1="7831" y1="76774" x2="7831" y2="76774"/>
                      <a14:foregroundMark x1="16717" y1="64086" x2="16717" y2="64086"/>
                      <a14:foregroundMark x1="6928" y1="61290" x2="6928" y2="61290"/>
                      <a14:foregroundMark x1="32078" y1="61290" x2="32078" y2="61290"/>
                      <a14:foregroundMark x1="48343" y1="75914" x2="48343" y2="75914"/>
                      <a14:foregroundMark x1="67018" y1="62581" x2="67018" y2="62581"/>
                      <a14:foregroundMark x1="72440" y1="65376" x2="72440" y2="65376"/>
                      <a14:foregroundMark x1="88705" y1="70968" x2="88705" y2="70968"/>
                      <a14:foregroundMark x1="89608" y1="38710" x2="89608" y2="38710"/>
                      <a14:foregroundMark x1="75904" y1="25376" x2="75904" y2="25376"/>
                      <a14:foregroundMark x1="65060" y1="25376" x2="65060" y2="25376"/>
                      <a14:foregroundMark x1="72440" y1="41505" x2="72440" y2="41505"/>
                      <a14:foregroundMark x1="62048" y1="49247" x2="62048" y2="49247"/>
                      <a14:foregroundMark x1="56627" y1="44301" x2="56627" y2="44301"/>
                      <a14:foregroundMark x1="61145" y1="31613" x2="61145" y2="31613"/>
                      <a14:foregroundMark x1="52711" y1="34409" x2="52711" y2="34409"/>
                      <a14:foregroundMark x1="45783" y1="40000" x2="45783" y2="40000"/>
                      <a14:foregroundMark x1="42319" y1="40000" x2="42319" y2="40000"/>
                      <a14:foregroundMark x1="36898" y1="47097" x2="36898" y2="47097"/>
                      <a14:foregroundMark x1="42319" y1="49247" x2="42319" y2="49247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34"/>
            </a:ext>
          </a:extLst>
        </a:blip>
        <a:stretch>
          <a:fillRect/>
        </a:stretch>
      </xdr:blipFill>
      <xdr:spPr>
        <a:xfrm>
          <a:off x="6454140" y="0"/>
          <a:ext cx="1927860" cy="1350083"/>
        </a:xfrm>
        <a:prstGeom prst="rect">
          <a:avLst/>
        </a:prstGeom>
        <a:effectLst>
          <a:glow rad="38100">
            <a:schemeClr val="bg1"/>
          </a:glow>
        </a:effectLst>
      </xdr:spPr>
    </xdr:pic>
    <xdr:clientData/>
  </xdr:twoCellAnchor>
  <xdr:twoCellAnchor>
    <xdr:from>
      <xdr:col>21</xdr:col>
      <xdr:colOff>0</xdr:colOff>
      <xdr:row>7</xdr:row>
      <xdr:rowOff>65801</xdr:rowOff>
    </xdr:from>
    <xdr:to>
      <xdr:col>23</xdr:col>
      <xdr:colOff>39766</xdr:colOff>
      <xdr:row>8</xdr:row>
      <xdr:rowOff>155177</xdr:rowOff>
    </xdr:to>
    <xdr:grpSp>
      <xdr:nvGrpSpPr>
        <xdr:cNvPr id="19" name="Grupo 18">
          <a:extLst>
            <a:ext uri="{FF2B5EF4-FFF2-40B4-BE49-F238E27FC236}">
              <a16:creationId xmlns:a16="http://schemas.microsoft.com/office/drawing/2014/main" id="{00000000-0008-0000-1200-000013000000}"/>
            </a:ext>
          </a:extLst>
        </xdr:cNvPr>
        <xdr:cNvGrpSpPr/>
      </xdr:nvGrpSpPr>
      <xdr:grpSpPr>
        <a:xfrm>
          <a:off x="2400300" y="1399301"/>
          <a:ext cx="268366" cy="272256"/>
          <a:chOff x="2393791" y="1399301"/>
          <a:chExt cx="268366" cy="270351"/>
        </a:xfrm>
      </xdr:grpSpPr>
      <xdr:sp macro="" textlink="">
        <xdr:nvSpPr>
          <xdr:cNvPr id="20" name="Forma libre: forma 19">
            <a:extLst>
              <a:ext uri="{FF2B5EF4-FFF2-40B4-BE49-F238E27FC236}">
                <a16:creationId xmlns:a16="http://schemas.microsoft.com/office/drawing/2014/main" id="{00000000-0008-0000-1200-000014000000}"/>
              </a:ext>
            </a:extLst>
          </xdr:cNvPr>
          <xdr:cNvSpPr/>
        </xdr:nvSpPr>
        <xdr:spPr>
          <a:xfrm>
            <a:off x="2393791" y="1399301"/>
            <a:ext cx="268366" cy="270351"/>
          </a:xfrm>
          <a:custGeom>
            <a:avLst/>
            <a:gdLst>
              <a:gd name="connsiteX0" fmla="*/ 23336 w 268366"/>
              <a:gd name="connsiteY0" fmla="*/ 0 h 272256"/>
              <a:gd name="connsiteX1" fmla="*/ 0 w 268366"/>
              <a:gd name="connsiteY1" fmla="*/ 0 h 272256"/>
              <a:gd name="connsiteX2" fmla="*/ 0 w 268366"/>
              <a:gd name="connsiteY2" fmla="*/ 272256 h 272256"/>
              <a:gd name="connsiteX3" fmla="*/ 268367 w 268366"/>
              <a:gd name="connsiteY3" fmla="*/ 272256 h 272256"/>
              <a:gd name="connsiteX4" fmla="*/ 268367 w 268366"/>
              <a:gd name="connsiteY4" fmla="*/ 248920 h 272256"/>
              <a:gd name="connsiteX5" fmla="*/ 23336 w 268366"/>
              <a:gd name="connsiteY5" fmla="*/ 248920 h 272256"/>
              <a:gd name="connsiteX6" fmla="*/ 23336 w 268366"/>
              <a:gd name="connsiteY6" fmla="*/ 0 h 27225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268366" h="272256">
                <a:moveTo>
                  <a:pt x="23336" y="0"/>
                </a:moveTo>
                <a:lnTo>
                  <a:pt x="0" y="0"/>
                </a:lnTo>
                <a:lnTo>
                  <a:pt x="0" y="272256"/>
                </a:lnTo>
                <a:lnTo>
                  <a:pt x="268367" y="272256"/>
                </a:lnTo>
                <a:lnTo>
                  <a:pt x="268367" y="248920"/>
                </a:lnTo>
                <a:lnTo>
                  <a:pt x="23336" y="248920"/>
                </a:lnTo>
                <a:lnTo>
                  <a:pt x="23336" y="0"/>
                </a:lnTo>
                <a:close/>
              </a:path>
            </a:pathLst>
          </a:custGeom>
          <a:solidFill>
            <a:srgbClr val="00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1" name="Forma libre: forma 20">
            <a:extLst>
              <a:ext uri="{FF2B5EF4-FFF2-40B4-BE49-F238E27FC236}">
                <a16:creationId xmlns:a16="http://schemas.microsoft.com/office/drawing/2014/main" id="{00000000-0008-0000-1200-000015000000}"/>
              </a:ext>
            </a:extLst>
          </xdr:cNvPr>
          <xdr:cNvSpPr/>
        </xdr:nvSpPr>
        <xdr:spPr>
          <a:xfrm rot="10800000">
            <a:off x="2603817" y="1399301"/>
            <a:ext cx="58340" cy="223678"/>
          </a:xfrm>
          <a:custGeom>
            <a:avLst/>
            <a:gdLst>
              <a:gd name="connsiteX0" fmla="*/ 0 w 58340"/>
              <a:gd name="connsiteY0" fmla="*/ 0 h 225583"/>
              <a:gd name="connsiteX1" fmla="*/ 58341 w 58340"/>
              <a:gd name="connsiteY1" fmla="*/ 0 h 225583"/>
              <a:gd name="connsiteX2" fmla="*/ 58341 w 58340"/>
              <a:gd name="connsiteY2" fmla="*/ 225584 h 225583"/>
              <a:gd name="connsiteX3" fmla="*/ 0 w 58340"/>
              <a:gd name="connsiteY3" fmla="*/ 225584 h 225583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225583">
                <a:moveTo>
                  <a:pt x="0" y="0"/>
                </a:moveTo>
                <a:lnTo>
                  <a:pt x="58341" y="0"/>
                </a:lnTo>
                <a:lnTo>
                  <a:pt x="58341" y="225584"/>
                </a:lnTo>
                <a:lnTo>
                  <a:pt x="0" y="225584"/>
                </a:lnTo>
                <a:close/>
              </a:path>
            </a:pathLst>
          </a:custGeom>
          <a:solidFill>
            <a:srgbClr val="00B05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2" name="Forma libre: forma 21">
            <a:extLst>
              <a:ext uri="{FF2B5EF4-FFF2-40B4-BE49-F238E27FC236}">
                <a16:creationId xmlns:a16="http://schemas.microsoft.com/office/drawing/2014/main" id="{00000000-0008-0000-1200-000016000000}"/>
              </a:ext>
            </a:extLst>
          </xdr:cNvPr>
          <xdr:cNvSpPr/>
        </xdr:nvSpPr>
        <xdr:spPr>
          <a:xfrm rot="10800000">
            <a:off x="2522140" y="1477089"/>
            <a:ext cx="58340" cy="145891"/>
          </a:xfrm>
          <a:custGeom>
            <a:avLst/>
            <a:gdLst>
              <a:gd name="connsiteX0" fmla="*/ 0 w 58340"/>
              <a:gd name="connsiteY0" fmla="*/ 0 h 147796"/>
              <a:gd name="connsiteX1" fmla="*/ 58341 w 58340"/>
              <a:gd name="connsiteY1" fmla="*/ 0 h 147796"/>
              <a:gd name="connsiteX2" fmla="*/ 58341 w 58340"/>
              <a:gd name="connsiteY2" fmla="*/ 147796 h 147796"/>
              <a:gd name="connsiteX3" fmla="*/ 0 w 58340"/>
              <a:gd name="connsiteY3" fmla="*/ 147796 h 14779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147796">
                <a:moveTo>
                  <a:pt x="0" y="0"/>
                </a:moveTo>
                <a:lnTo>
                  <a:pt x="58341" y="0"/>
                </a:lnTo>
                <a:lnTo>
                  <a:pt x="58341" y="147796"/>
                </a:lnTo>
                <a:lnTo>
                  <a:pt x="0" y="147796"/>
                </a:lnTo>
                <a:close/>
              </a:path>
            </a:pathLst>
          </a:custGeom>
          <a:solidFill>
            <a:srgbClr val="FFC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3" name="Forma libre: forma 22">
            <a:extLst>
              <a:ext uri="{FF2B5EF4-FFF2-40B4-BE49-F238E27FC236}">
                <a16:creationId xmlns:a16="http://schemas.microsoft.com/office/drawing/2014/main" id="{00000000-0008-0000-1200-000017000000}"/>
              </a:ext>
            </a:extLst>
          </xdr:cNvPr>
          <xdr:cNvSpPr/>
        </xdr:nvSpPr>
        <xdr:spPr>
          <a:xfrm rot="10800000">
            <a:off x="2440463" y="1545193"/>
            <a:ext cx="58340" cy="77787"/>
          </a:xfrm>
          <a:custGeom>
            <a:avLst/>
            <a:gdLst>
              <a:gd name="connsiteX0" fmla="*/ 0 w 58340"/>
              <a:gd name="connsiteY0" fmla="*/ 0 h 77787"/>
              <a:gd name="connsiteX1" fmla="*/ 58341 w 58340"/>
              <a:gd name="connsiteY1" fmla="*/ 0 h 77787"/>
              <a:gd name="connsiteX2" fmla="*/ 58341 w 58340"/>
              <a:gd name="connsiteY2" fmla="*/ 77788 h 77787"/>
              <a:gd name="connsiteX3" fmla="*/ 0 w 58340"/>
              <a:gd name="connsiteY3" fmla="*/ 77788 h 7778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77787">
                <a:moveTo>
                  <a:pt x="0" y="0"/>
                </a:moveTo>
                <a:lnTo>
                  <a:pt x="58341" y="0"/>
                </a:lnTo>
                <a:lnTo>
                  <a:pt x="58341" y="77788"/>
                </a:lnTo>
                <a:lnTo>
                  <a:pt x="0" y="77788"/>
                </a:lnTo>
                <a:close/>
              </a:path>
            </a:pathLst>
          </a:custGeom>
          <a:solidFill>
            <a:srgbClr val="FF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4" name="Forma libre: forma 23">
            <a:extLst>
              <a:ext uri="{FF2B5EF4-FFF2-40B4-BE49-F238E27FC236}">
                <a16:creationId xmlns:a16="http://schemas.microsoft.com/office/drawing/2014/main" id="{00000000-0008-0000-1200-000018000000}"/>
              </a:ext>
            </a:extLst>
          </xdr:cNvPr>
          <xdr:cNvSpPr/>
        </xdr:nvSpPr>
        <xdr:spPr>
          <a:xfrm>
            <a:off x="2438869" y="1399301"/>
            <a:ext cx="126054" cy="124149"/>
          </a:xfrm>
          <a:custGeom>
            <a:avLst/>
            <a:gdLst>
              <a:gd name="connsiteX0" fmla="*/ 126055 w 126054"/>
              <a:gd name="connsiteY0" fmla="*/ 53440 h 126054"/>
              <a:gd name="connsiteX1" fmla="*/ 126055 w 126054"/>
              <a:gd name="connsiteY1" fmla="*/ 0 h 126054"/>
              <a:gd name="connsiteX2" fmla="*/ 72615 w 126054"/>
              <a:gd name="connsiteY2" fmla="*/ 0 h 126054"/>
              <a:gd name="connsiteX3" fmla="*/ 93851 w 126054"/>
              <a:gd name="connsiteY3" fmla="*/ 21236 h 126054"/>
              <a:gd name="connsiteX4" fmla="*/ 0 w 126054"/>
              <a:gd name="connsiteY4" fmla="*/ 115087 h 126054"/>
              <a:gd name="connsiteX5" fmla="*/ 10968 w 126054"/>
              <a:gd name="connsiteY5" fmla="*/ 126055 h 126054"/>
              <a:gd name="connsiteX6" fmla="*/ 104819 w 126054"/>
              <a:gd name="connsiteY6" fmla="*/ 32243 h 126054"/>
              <a:gd name="connsiteX7" fmla="*/ 126055 w 126054"/>
              <a:gd name="connsiteY7" fmla="*/ 53440 h 126054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126054" h="126054">
                <a:moveTo>
                  <a:pt x="126055" y="53440"/>
                </a:moveTo>
                <a:lnTo>
                  <a:pt x="126055" y="0"/>
                </a:lnTo>
                <a:lnTo>
                  <a:pt x="72615" y="0"/>
                </a:lnTo>
                <a:lnTo>
                  <a:pt x="93851" y="21236"/>
                </a:lnTo>
                <a:lnTo>
                  <a:pt x="0" y="115087"/>
                </a:lnTo>
                <a:lnTo>
                  <a:pt x="10968" y="126055"/>
                </a:lnTo>
                <a:lnTo>
                  <a:pt x="104819" y="32243"/>
                </a:lnTo>
                <a:lnTo>
                  <a:pt x="126055" y="53440"/>
                </a:lnTo>
                <a:close/>
              </a:path>
            </a:pathLst>
          </a:custGeom>
          <a:solidFill>
            <a:srgbClr val="00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</xdr:grpSp>
    <xdr:clientData/>
  </xdr:twoCellAnchor>
  <xdr:twoCellAnchor editAs="oneCell">
    <xdr:from>
      <xdr:col>60</xdr:col>
      <xdr:colOff>82709</xdr:colOff>
      <xdr:row>7</xdr:row>
      <xdr:rowOff>45720</xdr:rowOff>
    </xdr:from>
    <xdr:to>
      <xdr:col>63</xdr:col>
      <xdr:colOff>63809</xdr:colOff>
      <xdr:row>9</xdr:row>
      <xdr:rowOff>3960</xdr:rowOff>
    </xdr:to>
    <xdr:pic>
      <xdr:nvPicPr>
        <xdr:cNvPr id="25" name="Gráfico 24" descr="Cronómetro 75% con relleno sólido">
          <a:extLst>
            <a:ext uri="{FF2B5EF4-FFF2-40B4-BE49-F238E27FC236}">
              <a16:creationId xmlns:a16="http://schemas.microsoft.com/office/drawing/2014/main" id="{00000000-0008-0000-12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6"/>
            </a:ext>
          </a:extLst>
        </a:blip>
        <a:stretch>
          <a:fillRect/>
        </a:stretch>
      </xdr:blipFill>
      <xdr:spPr>
        <a:xfrm>
          <a:off x="6940709" y="1379220"/>
          <a:ext cx="324000" cy="324000"/>
        </a:xfrm>
        <a:prstGeom prst="rect">
          <a:avLst/>
        </a:prstGeom>
      </xdr:spPr>
    </xdr:pic>
    <xdr:clientData/>
  </xdr:twoCellAnchor>
  <xdr:twoCellAnchor editAs="oneCell">
    <xdr:from>
      <xdr:col>60</xdr:col>
      <xdr:colOff>97949</xdr:colOff>
      <xdr:row>16</xdr:row>
      <xdr:rowOff>45720</xdr:rowOff>
    </xdr:from>
    <xdr:to>
      <xdr:col>64</xdr:col>
      <xdr:colOff>749</xdr:colOff>
      <xdr:row>18</xdr:row>
      <xdr:rowOff>39960</xdr:rowOff>
    </xdr:to>
    <xdr:pic>
      <xdr:nvPicPr>
        <xdr:cNvPr id="26" name="Gráfico 25" descr="Mano con dedo índice apuntando a la derecha con relleno sólido">
          <a:extLst>
            <a:ext uri="{FF2B5EF4-FFF2-40B4-BE49-F238E27FC236}">
              <a16:creationId xmlns:a16="http://schemas.microsoft.com/office/drawing/2014/main" id="{00000000-0008-0000-12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8"/>
            </a:ext>
          </a:extLst>
        </a:blip>
        <a:stretch>
          <a:fillRect/>
        </a:stretch>
      </xdr:blipFill>
      <xdr:spPr>
        <a:xfrm>
          <a:off x="6955949" y="3025140"/>
          <a:ext cx="360000" cy="360000"/>
        </a:xfrm>
        <a:prstGeom prst="rect">
          <a:avLst/>
        </a:prstGeom>
      </xdr:spPr>
    </xdr:pic>
    <xdr:clientData/>
  </xdr:twoCellAnchor>
  <xdr:twoCellAnchor editAs="oneCell">
    <xdr:from>
      <xdr:col>60</xdr:col>
      <xdr:colOff>82709</xdr:colOff>
      <xdr:row>25</xdr:row>
      <xdr:rowOff>38100</xdr:rowOff>
    </xdr:from>
    <xdr:to>
      <xdr:col>63</xdr:col>
      <xdr:colOff>75089</xdr:colOff>
      <xdr:row>27</xdr:row>
      <xdr:rowOff>7620</xdr:rowOff>
    </xdr:to>
    <xdr:pic>
      <xdr:nvPicPr>
        <xdr:cNvPr id="27" name="Gráfico 26" descr="Lluvia de ideas con relleno sólido">
          <a:extLst>
            <a:ext uri="{FF2B5EF4-FFF2-40B4-BE49-F238E27FC236}">
              <a16:creationId xmlns:a16="http://schemas.microsoft.com/office/drawing/2014/main" id="{00000000-0008-0000-12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0"/>
            </a:ext>
          </a:extLst>
        </a:blip>
        <a:stretch>
          <a:fillRect/>
        </a:stretch>
      </xdr:blipFill>
      <xdr:spPr>
        <a:xfrm>
          <a:off x="6940709" y="4663440"/>
          <a:ext cx="335280" cy="33528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90</xdr:col>
      <xdr:colOff>0</xdr:colOff>
      <xdr:row>0</xdr:row>
      <xdr:rowOff>171450</xdr:rowOff>
    </xdr:from>
    <xdr:to>
      <xdr:col>90</xdr:col>
      <xdr:colOff>0</xdr:colOff>
      <xdr:row>3</xdr:row>
      <xdr:rowOff>158115</xdr:rowOff>
    </xdr:to>
    <xdr:pic>
      <xdr:nvPicPr>
        <xdr:cNvPr id="18581" name="Picture 8">
          <a:extLst>
            <a:ext uri="{FF2B5EF4-FFF2-40B4-BE49-F238E27FC236}">
              <a16:creationId xmlns:a16="http://schemas.microsoft.com/office/drawing/2014/main" id="{00000000-0008-0000-1300-0000954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171450"/>
          <a:ext cx="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90</xdr:col>
      <xdr:colOff>0</xdr:colOff>
      <xdr:row>0</xdr:row>
      <xdr:rowOff>57150</xdr:rowOff>
    </xdr:from>
    <xdr:to>
      <xdr:col>90</xdr:col>
      <xdr:colOff>0</xdr:colOff>
      <xdr:row>2</xdr:row>
      <xdr:rowOff>167640</xdr:rowOff>
    </xdr:to>
    <xdr:pic>
      <xdr:nvPicPr>
        <xdr:cNvPr id="18582" name="Picture 10">
          <a:extLst>
            <a:ext uri="{FF2B5EF4-FFF2-40B4-BE49-F238E27FC236}">
              <a16:creationId xmlns:a16="http://schemas.microsoft.com/office/drawing/2014/main" id="{00000000-0008-0000-1300-0000964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57150"/>
          <a:ext cx="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90</xdr:col>
      <xdr:colOff>0</xdr:colOff>
      <xdr:row>0</xdr:row>
      <xdr:rowOff>19050</xdr:rowOff>
    </xdr:from>
    <xdr:to>
      <xdr:col>90</xdr:col>
      <xdr:colOff>0</xdr:colOff>
      <xdr:row>3</xdr:row>
      <xdr:rowOff>129540</xdr:rowOff>
    </xdr:to>
    <xdr:pic>
      <xdr:nvPicPr>
        <xdr:cNvPr id="18583" name="Picture 12">
          <a:extLst>
            <a:ext uri="{FF2B5EF4-FFF2-40B4-BE49-F238E27FC236}">
              <a16:creationId xmlns:a16="http://schemas.microsoft.com/office/drawing/2014/main" id="{00000000-0008-0000-1300-0000974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19050"/>
          <a:ext cx="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90</xdr:col>
      <xdr:colOff>0</xdr:colOff>
      <xdr:row>0</xdr:row>
      <xdr:rowOff>0</xdr:rowOff>
    </xdr:from>
    <xdr:to>
      <xdr:col>90</xdr:col>
      <xdr:colOff>0</xdr:colOff>
      <xdr:row>3</xdr:row>
      <xdr:rowOff>81915</xdr:rowOff>
    </xdr:to>
    <xdr:pic>
      <xdr:nvPicPr>
        <xdr:cNvPr id="18584" name="Picture 20">
          <a:extLst>
            <a:ext uri="{FF2B5EF4-FFF2-40B4-BE49-F238E27FC236}">
              <a16:creationId xmlns:a16="http://schemas.microsoft.com/office/drawing/2014/main" id="{00000000-0008-0000-1300-0000984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0"/>
          <a:ext cx="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9</xdr:row>
      <xdr:rowOff>9525</xdr:rowOff>
    </xdr:from>
    <xdr:to>
      <xdr:col>20</xdr:col>
      <xdr:colOff>0</xdr:colOff>
      <xdr:row>9</xdr:row>
      <xdr:rowOff>180975</xdr:rowOff>
    </xdr:to>
    <xdr:pic>
      <xdr:nvPicPr>
        <xdr:cNvPr id="18586" name="Imagem 20" descr="quadro.png">
          <a:hlinkClick xmlns:r="http://schemas.openxmlformats.org/officeDocument/2006/relationships" r:id="rId5" tooltip="RECURSOS HUMANOS"/>
          <a:extLst>
            <a:ext uri="{FF2B5EF4-FFF2-40B4-BE49-F238E27FC236}">
              <a16:creationId xmlns:a16="http://schemas.microsoft.com/office/drawing/2014/main" id="{00000000-0008-0000-1300-00009A4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1733550"/>
          <a:ext cx="2276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19</xdr:col>
      <xdr:colOff>104775</xdr:colOff>
      <xdr:row>10</xdr:row>
      <xdr:rowOff>171450</xdr:rowOff>
    </xdr:to>
    <xdr:pic>
      <xdr:nvPicPr>
        <xdr:cNvPr id="18587" name="Imagem 21" descr="quadro.png">
          <a:hlinkClick xmlns:r="http://schemas.openxmlformats.org/officeDocument/2006/relationships" r:id="rId7" tooltip="RECURSOS HUMANOS"/>
          <a:extLst>
            <a:ext uri="{FF2B5EF4-FFF2-40B4-BE49-F238E27FC236}">
              <a16:creationId xmlns:a16="http://schemas.microsoft.com/office/drawing/2014/main" id="{00000000-0008-0000-1300-00009B4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14525"/>
          <a:ext cx="2276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9</xdr:row>
      <xdr:rowOff>0</xdr:rowOff>
    </xdr:from>
    <xdr:to>
      <xdr:col>59</xdr:col>
      <xdr:colOff>0</xdr:colOff>
      <xdr:row>19</xdr:row>
      <xdr:rowOff>152400</xdr:rowOff>
    </xdr:to>
    <xdr:graphicFrame macro="">
      <xdr:nvGraphicFramePr>
        <xdr:cNvPr id="18589" name="Gráfico 24">
          <a:extLst>
            <a:ext uri="{FF2B5EF4-FFF2-40B4-BE49-F238E27FC236}">
              <a16:creationId xmlns:a16="http://schemas.microsoft.com/office/drawing/2014/main" id="{00000000-0008-0000-1300-00009D4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99060</xdr:colOff>
      <xdr:row>4</xdr:row>
      <xdr:rowOff>160020</xdr:rowOff>
    </xdr:from>
    <xdr:to>
      <xdr:col>3</xdr:col>
      <xdr:colOff>8160</xdr:colOff>
      <xdr:row>6</xdr:row>
      <xdr:rowOff>31020</xdr:rowOff>
    </xdr:to>
    <xdr:sp macro="" textlink="">
      <xdr:nvSpPr>
        <xdr:cNvPr id="2" name="Elipse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SpPr/>
      </xdr:nvSpPr>
      <xdr:spPr>
        <a:xfrm>
          <a:off x="99060" y="922020"/>
          <a:ext cx="252000" cy="252000"/>
        </a:xfrm>
        <a:prstGeom prst="ellipse">
          <a:avLst/>
        </a:prstGeom>
        <a:noFill/>
        <a:ln w="38100"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 editAs="absolute">
    <xdr:from>
      <xdr:col>0</xdr:col>
      <xdr:colOff>0</xdr:colOff>
      <xdr:row>0</xdr:row>
      <xdr:rowOff>60960</xdr:rowOff>
    </xdr:from>
    <xdr:to>
      <xdr:col>47</xdr:col>
      <xdr:colOff>60960</xdr:colOff>
      <xdr:row>4</xdr:row>
      <xdr:rowOff>15240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GrpSpPr/>
      </xdr:nvGrpSpPr>
      <xdr:grpSpPr>
        <a:xfrm>
          <a:off x="0" y="60960"/>
          <a:ext cx="5433060" cy="716280"/>
          <a:chOff x="0" y="60960"/>
          <a:chExt cx="5433060" cy="716280"/>
        </a:xfrm>
      </xdr:grpSpPr>
      <xdr:grpSp>
        <xdr:nvGrpSpPr>
          <xdr:cNvPr id="4" name="Grupo 3">
            <a:extLst>
              <a:ext uri="{FF2B5EF4-FFF2-40B4-BE49-F238E27FC236}">
                <a16:creationId xmlns:a16="http://schemas.microsoft.com/office/drawing/2014/main" id="{00000000-0008-0000-1300-000004000000}"/>
              </a:ext>
            </a:extLst>
          </xdr:cNvPr>
          <xdr:cNvGrpSpPr/>
        </xdr:nvGrpSpPr>
        <xdr:grpSpPr>
          <a:xfrm>
            <a:off x="0" y="83820"/>
            <a:ext cx="5433060" cy="647700"/>
            <a:chOff x="365760" y="289560"/>
            <a:chExt cx="5433060" cy="640080"/>
          </a:xfrm>
        </xdr:grpSpPr>
        <xdr:sp macro="" textlink="">
          <xdr:nvSpPr>
            <xdr:cNvPr id="15" name="Rectángulo: esquinas redondeadas 14">
              <a:extLst>
                <a:ext uri="{FF2B5EF4-FFF2-40B4-BE49-F238E27FC236}">
                  <a16:creationId xmlns:a16="http://schemas.microsoft.com/office/drawing/2014/main" id="{00000000-0008-0000-1300-00000F000000}"/>
                </a:ext>
              </a:extLst>
            </xdr:cNvPr>
            <xdr:cNvSpPr/>
          </xdr:nvSpPr>
          <xdr:spPr>
            <a:xfrm>
              <a:off x="685800" y="289560"/>
              <a:ext cx="5113020" cy="640080"/>
            </a:xfrm>
            <a:prstGeom prst="roundRect">
              <a:avLst>
                <a:gd name="adj" fmla="val 50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PE" sz="1100"/>
            </a:p>
          </xdr:txBody>
        </xdr:sp>
        <xdr:sp macro="" textlink="">
          <xdr:nvSpPr>
            <xdr:cNvPr id="16" name="Rectángulo 15">
              <a:extLst>
                <a:ext uri="{FF2B5EF4-FFF2-40B4-BE49-F238E27FC236}">
                  <a16:creationId xmlns:a16="http://schemas.microsoft.com/office/drawing/2014/main" id="{00000000-0008-0000-1300-000010000000}"/>
                </a:ext>
              </a:extLst>
            </xdr:cNvPr>
            <xdr:cNvSpPr/>
          </xdr:nvSpPr>
          <xdr:spPr>
            <a:xfrm>
              <a:off x="365760" y="289560"/>
              <a:ext cx="670560" cy="640080"/>
            </a:xfrm>
            <a:prstGeom prst="rect">
              <a:avLst/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PE" sz="1100"/>
            </a:p>
          </xdr:txBody>
        </xdr:sp>
      </xdr:grpSp>
      <xdr:pic>
        <xdr:nvPicPr>
          <xdr:cNvPr id="5" name="Gráfico 4" descr="Base de datos con relleno sólido">
            <a:hlinkClick xmlns:r="http://schemas.openxmlformats.org/officeDocument/2006/relationships" r:id="rId9" tooltip="OBJETIVOS"/>
            <a:extLst>
              <a:ext uri="{FF2B5EF4-FFF2-40B4-BE49-F238E27FC236}">
                <a16:creationId xmlns:a16="http://schemas.microsoft.com/office/drawing/2014/main" id="{00000000-0008-0000-13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0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1"/>
              </a:ext>
            </a:extLst>
          </a:blip>
          <a:stretch>
            <a:fillRect/>
          </a:stretch>
        </xdr:blipFill>
        <xdr:spPr>
          <a:xfrm>
            <a:off x="68580" y="144780"/>
            <a:ext cx="548640" cy="548640"/>
          </a:xfrm>
          <a:prstGeom prst="rect">
            <a:avLst/>
          </a:prstGeom>
        </xdr:spPr>
      </xdr:pic>
      <xdr:pic>
        <xdr:nvPicPr>
          <xdr:cNvPr id="6" name="Gráfico 5" descr="Flujo de trabajo con relleno sólido">
            <a:hlinkClick xmlns:r="http://schemas.openxmlformats.org/officeDocument/2006/relationships" r:id="rId12" tooltip="MAPA ESTRATÉGICO"/>
            <a:extLst>
              <a:ext uri="{FF2B5EF4-FFF2-40B4-BE49-F238E27FC236}">
                <a16:creationId xmlns:a16="http://schemas.microsoft.com/office/drawing/2014/main" id="{00000000-0008-0000-13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3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4"/>
              </a:ext>
            </a:extLst>
          </a:blip>
          <a:stretch>
            <a:fillRect/>
          </a:stretch>
        </xdr:blipFill>
        <xdr:spPr>
          <a:xfrm>
            <a:off x="645523" y="137160"/>
            <a:ext cx="563880" cy="563880"/>
          </a:xfrm>
          <a:prstGeom prst="rect">
            <a:avLst/>
          </a:prstGeom>
        </xdr:spPr>
      </xdr:pic>
      <xdr:grpSp>
        <xdr:nvGrpSpPr>
          <xdr:cNvPr id="7" name="Grupo 6">
            <a:hlinkClick xmlns:r="http://schemas.openxmlformats.org/officeDocument/2006/relationships" r:id="rId15" tooltip="BALANCED SCORE CARD"/>
            <a:extLst>
              <a:ext uri="{FF2B5EF4-FFF2-40B4-BE49-F238E27FC236}">
                <a16:creationId xmlns:a16="http://schemas.microsoft.com/office/drawing/2014/main" id="{00000000-0008-0000-1300-000007000000}"/>
              </a:ext>
            </a:extLst>
          </xdr:cNvPr>
          <xdr:cNvGrpSpPr/>
        </xdr:nvGrpSpPr>
        <xdr:grpSpPr>
          <a:xfrm>
            <a:off x="1237706" y="83820"/>
            <a:ext cx="670560" cy="670560"/>
            <a:chOff x="1325880" y="76200"/>
            <a:chExt cx="670560" cy="670560"/>
          </a:xfrm>
        </xdr:grpSpPr>
        <xdr:pic>
          <xdr:nvPicPr>
            <xdr:cNvPr id="13" name="Gráfico 12" descr="Portátil con relleno sólido">
              <a:extLst>
                <a:ext uri="{FF2B5EF4-FFF2-40B4-BE49-F238E27FC236}">
                  <a16:creationId xmlns:a16="http://schemas.microsoft.com/office/drawing/2014/main" id="{00000000-0008-0000-1300-00000D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6">
              <a:extLst>
                <a:ext uri="{28A0092B-C50C-407E-A947-70E740481C1C}">
                  <a14:useLocalDpi xmlns:a14="http://schemas.microsoft.com/office/drawing/2010/main" val="0"/>
                </a:ext>
                <a:ext uri="{96DAC541-7B7A-43D3-8B79-37D633B846F1}">
                  <asvg:svgBlip xmlns:asvg="http://schemas.microsoft.com/office/drawing/2016/SVG/main" r:embed="rId17"/>
                </a:ext>
              </a:extLst>
            </a:blip>
            <a:stretch>
              <a:fillRect/>
            </a:stretch>
          </xdr:blipFill>
          <xdr:spPr>
            <a:xfrm>
              <a:off x="1325880" y="76200"/>
              <a:ext cx="670560" cy="670560"/>
            </a:xfrm>
            <a:prstGeom prst="rect">
              <a:avLst/>
            </a:prstGeom>
          </xdr:spPr>
        </xdr:pic>
        <xdr:cxnSp macro="">
          <xdr:nvCxnSpPr>
            <xdr:cNvPr id="14" name="Conector recto de flecha 13">
              <a:extLst>
                <a:ext uri="{FF2B5EF4-FFF2-40B4-BE49-F238E27FC236}">
                  <a16:creationId xmlns:a16="http://schemas.microsoft.com/office/drawing/2014/main" id="{00000000-0008-0000-1300-00000E000000}"/>
                </a:ext>
              </a:extLst>
            </xdr:cNvPr>
            <xdr:cNvCxnSpPr/>
          </xdr:nvCxnSpPr>
          <xdr:spPr>
            <a:xfrm flipH="1" flipV="1">
              <a:off x="1508760" y="304800"/>
              <a:ext cx="304800" cy="137160"/>
            </a:xfrm>
            <a:prstGeom prst="straightConnector1">
              <a:avLst/>
            </a:prstGeom>
            <a:ln w="19050" cap="flat" cmpd="sng" algn="ctr">
              <a:solidFill>
                <a:schemeClr val="accent6"/>
              </a:solidFill>
              <a:prstDash val="solid"/>
              <a:round/>
              <a:headEnd type="none" w="med" len="med"/>
              <a:tailEnd type="arrow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</xdr:cxnSp>
      </xdr:grpSp>
      <xdr:pic>
        <xdr:nvPicPr>
          <xdr:cNvPr id="8" name="Gráfico 7" descr="Calculadora con relleno sólido">
            <a:hlinkClick xmlns:r="http://schemas.openxmlformats.org/officeDocument/2006/relationships" r:id="rId18" tooltip="PERSPECTIVA FINANCIERA"/>
            <a:extLst>
              <a:ext uri="{FF2B5EF4-FFF2-40B4-BE49-F238E27FC236}">
                <a16:creationId xmlns:a16="http://schemas.microsoft.com/office/drawing/2014/main" id="{00000000-0008-0000-13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9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0"/>
              </a:ext>
            </a:extLst>
          </a:blip>
          <a:stretch>
            <a:fillRect/>
          </a:stretch>
        </xdr:blipFill>
        <xdr:spPr>
          <a:xfrm>
            <a:off x="1936569" y="144780"/>
            <a:ext cx="548640" cy="548640"/>
          </a:xfrm>
          <a:prstGeom prst="rect">
            <a:avLst/>
          </a:prstGeom>
        </xdr:spPr>
      </xdr:pic>
      <xdr:pic>
        <xdr:nvPicPr>
          <xdr:cNvPr id="9" name="Gráfico 8" descr="Usuarios con relleno sólido">
            <a:hlinkClick xmlns:r="http://schemas.openxmlformats.org/officeDocument/2006/relationships" r:id="rId5" tooltip="PERSPECTIVA RRHH"/>
            <a:extLst>
              <a:ext uri="{FF2B5EF4-FFF2-40B4-BE49-F238E27FC236}">
                <a16:creationId xmlns:a16="http://schemas.microsoft.com/office/drawing/2014/main" id="{00000000-0008-0000-13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1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2"/>
              </a:ext>
            </a:extLst>
          </a:blip>
          <a:stretch>
            <a:fillRect/>
          </a:stretch>
        </xdr:blipFill>
        <xdr:spPr>
          <a:xfrm>
            <a:off x="3751218" y="60960"/>
            <a:ext cx="716280" cy="716280"/>
          </a:xfrm>
          <a:prstGeom prst="rect">
            <a:avLst/>
          </a:prstGeom>
        </xdr:spPr>
      </xdr:pic>
      <xdr:pic>
        <xdr:nvPicPr>
          <xdr:cNvPr id="10" name="Gráfico 9" descr="Cronómetro con relleno sólido">
            <a:hlinkClick xmlns:r="http://schemas.openxmlformats.org/officeDocument/2006/relationships" r:id="rId23" tooltip="PROCESOS INTERNOS"/>
            <a:extLst>
              <a:ext uri="{FF2B5EF4-FFF2-40B4-BE49-F238E27FC236}">
                <a16:creationId xmlns:a16="http://schemas.microsoft.com/office/drawing/2014/main" id="{00000000-0008-0000-13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4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5"/>
              </a:ext>
            </a:extLst>
          </a:blip>
          <a:stretch>
            <a:fillRect/>
          </a:stretch>
        </xdr:blipFill>
        <xdr:spPr>
          <a:xfrm>
            <a:off x="3120935" y="118110"/>
            <a:ext cx="601980" cy="601980"/>
          </a:xfrm>
          <a:prstGeom prst="rect">
            <a:avLst/>
          </a:prstGeom>
        </xdr:spPr>
      </xdr:pic>
      <xdr:pic>
        <xdr:nvPicPr>
          <xdr:cNvPr id="11" name="Gráfico 10" descr="Trabajador de oficina con relleno sólido">
            <a:hlinkClick xmlns:r="http://schemas.openxmlformats.org/officeDocument/2006/relationships" r:id="rId26" tooltip="PERSPECTIVA CLIENTES"/>
            <a:extLst>
              <a:ext uri="{FF2B5EF4-FFF2-40B4-BE49-F238E27FC236}">
                <a16:creationId xmlns:a16="http://schemas.microsoft.com/office/drawing/2014/main" id="{00000000-0008-0000-1300-00000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7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8"/>
              </a:ext>
            </a:extLst>
          </a:blip>
          <a:stretch>
            <a:fillRect/>
          </a:stretch>
        </xdr:blipFill>
        <xdr:spPr>
          <a:xfrm>
            <a:off x="2513512" y="129540"/>
            <a:ext cx="579120" cy="579120"/>
          </a:xfrm>
          <a:prstGeom prst="rect">
            <a:avLst/>
          </a:prstGeom>
        </xdr:spPr>
      </xdr:pic>
      <xdr:pic>
        <xdr:nvPicPr>
          <xdr:cNvPr id="12" name="Gráfico 11" descr="Piezas de ajedrez con relleno sólido">
            <a:hlinkClick xmlns:r="http://schemas.openxmlformats.org/officeDocument/2006/relationships" r:id="rId29" tooltip="INICIATIVAS ESTRATÉGICAS"/>
            <a:extLst>
              <a:ext uri="{FF2B5EF4-FFF2-40B4-BE49-F238E27FC236}">
                <a16:creationId xmlns:a16="http://schemas.microsoft.com/office/drawing/2014/main" id="{00000000-0008-0000-1300-00000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0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1"/>
              </a:ext>
            </a:extLst>
          </a:blip>
          <a:stretch>
            <a:fillRect/>
          </a:stretch>
        </xdr:blipFill>
        <xdr:spPr>
          <a:xfrm>
            <a:off x="4495800" y="99060"/>
            <a:ext cx="640080" cy="640080"/>
          </a:xfrm>
          <a:prstGeom prst="rect">
            <a:avLst/>
          </a:prstGeom>
        </xdr:spPr>
      </xdr:pic>
    </xdr:grpSp>
    <xdr:clientData/>
  </xdr:twoCellAnchor>
  <xdr:twoCellAnchor>
    <xdr:from>
      <xdr:col>35</xdr:col>
      <xdr:colOff>0</xdr:colOff>
      <xdr:row>0</xdr:row>
      <xdr:rowOff>76200</xdr:rowOff>
    </xdr:from>
    <xdr:to>
      <xdr:col>36</xdr:col>
      <xdr:colOff>76200</xdr:colOff>
      <xdr:row>1</xdr:row>
      <xdr:rowOff>83820</xdr:rowOff>
    </xdr:to>
    <xdr:sp macro="" textlink="">
      <xdr:nvSpPr>
        <xdr:cNvPr id="17" name="Flecha: pentágono 16">
          <a:extLst>
            <a:ext uri="{FF2B5EF4-FFF2-40B4-BE49-F238E27FC236}">
              <a16:creationId xmlns:a16="http://schemas.microsoft.com/office/drawing/2014/main" id="{00000000-0008-0000-1300-000011000000}"/>
            </a:ext>
          </a:extLst>
        </xdr:cNvPr>
        <xdr:cNvSpPr/>
      </xdr:nvSpPr>
      <xdr:spPr>
        <a:xfrm rot="5400000">
          <a:off x="3996690" y="80010"/>
          <a:ext cx="198120" cy="190500"/>
        </a:xfrm>
        <a:prstGeom prst="homePlate">
          <a:avLst/>
        </a:prstGeom>
        <a:solidFill>
          <a:schemeClr val="accent1"/>
        </a:solidFill>
        <a:ln>
          <a:solidFill>
            <a:schemeClr val="bg1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 editAs="oneCell">
    <xdr:from>
      <xdr:col>56</xdr:col>
      <xdr:colOff>53340</xdr:colOff>
      <xdr:row>0</xdr:row>
      <xdr:rowOff>0</xdr:rowOff>
    </xdr:from>
    <xdr:to>
      <xdr:col>73</xdr:col>
      <xdr:colOff>38100</xdr:colOff>
      <xdr:row>7</xdr:row>
      <xdr:rowOff>16583</xdr:rowOff>
    </xdr:to>
    <xdr:pic>
      <xdr:nvPicPr>
        <xdr:cNvPr id="18" name="Imagen 17">
          <a:extLst>
            <a:ext uri="{FF2B5EF4-FFF2-40B4-BE49-F238E27FC236}">
              <a16:creationId xmlns:a16="http://schemas.microsoft.com/office/drawing/2014/main" id="{00000000-0008-0000-13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 cstate="print">
          <a:extLst>
            <a:ext uri="{BEBA8EAE-BF5A-486C-A8C5-ECC9F3942E4B}">
              <a14:imgProps xmlns:a14="http://schemas.microsoft.com/office/drawing/2010/main">
                <a14:imgLayer r:embed="rId33">
                  <a14:imgEffect>
                    <a14:backgroundRemoval t="9677" b="89677" l="6928" r="89910">
                      <a14:foregroundMark x1="7831" y1="76774" x2="7831" y2="76774"/>
                      <a14:foregroundMark x1="16717" y1="64086" x2="16717" y2="64086"/>
                      <a14:foregroundMark x1="6928" y1="61290" x2="6928" y2="61290"/>
                      <a14:foregroundMark x1="32078" y1="61290" x2="32078" y2="61290"/>
                      <a14:foregroundMark x1="48343" y1="75914" x2="48343" y2="75914"/>
                      <a14:foregroundMark x1="67018" y1="62581" x2="67018" y2="62581"/>
                      <a14:foregroundMark x1="72440" y1="65376" x2="72440" y2="65376"/>
                      <a14:foregroundMark x1="88705" y1="70968" x2="88705" y2="70968"/>
                      <a14:foregroundMark x1="89608" y1="38710" x2="89608" y2="38710"/>
                      <a14:foregroundMark x1="75904" y1="25376" x2="75904" y2="25376"/>
                      <a14:foregroundMark x1="65060" y1="25376" x2="65060" y2="25376"/>
                      <a14:foregroundMark x1="72440" y1="41505" x2="72440" y2="41505"/>
                      <a14:foregroundMark x1="62048" y1="49247" x2="62048" y2="49247"/>
                      <a14:foregroundMark x1="56627" y1="44301" x2="56627" y2="44301"/>
                      <a14:foregroundMark x1="61145" y1="31613" x2="61145" y2="31613"/>
                      <a14:foregroundMark x1="52711" y1="34409" x2="52711" y2="34409"/>
                      <a14:foregroundMark x1="45783" y1="40000" x2="45783" y2="40000"/>
                      <a14:foregroundMark x1="42319" y1="40000" x2="42319" y2="40000"/>
                      <a14:foregroundMark x1="36898" y1="47097" x2="36898" y2="47097"/>
                      <a14:foregroundMark x1="42319" y1="49247" x2="42319" y2="49247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34"/>
            </a:ext>
          </a:extLst>
        </a:blip>
        <a:stretch>
          <a:fillRect/>
        </a:stretch>
      </xdr:blipFill>
      <xdr:spPr>
        <a:xfrm>
          <a:off x="6454140" y="0"/>
          <a:ext cx="1927860" cy="1350083"/>
        </a:xfrm>
        <a:prstGeom prst="rect">
          <a:avLst/>
        </a:prstGeom>
        <a:effectLst>
          <a:glow rad="38100">
            <a:schemeClr val="bg1"/>
          </a:glow>
        </a:effectLst>
      </xdr:spPr>
    </xdr:pic>
    <xdr:clientData/>
  </xdr:twoCellAnchor>
  <xdr:twoCellAnchor>
    <xdr:from>
      <xdr:col>21</xdr:col>
      <xdr:colOff>0</xdr:colOff>
      <xdr:row>7</xdr:row>
      <xdr:rowOff>65801</xdr:rowOff>
    </xdr:from>
    <xdr:to>
      <xdr:col>23</xdr:col>
      <xdr:colOff>39766</xdr:colOff>
      <xdr:row>8</xdr:row>
      <xdr:rowOff>155177</xdr:rowOff>
    </xdr:to>
    <xdr:grpSp>
      <xdr:nvGrpSpPr>
        <xdr:cNvPr id="19" name="Grupo 18">
          <a:extLst>
            <a:ext uri="{FF2B5EF4-FFF2-40B4-BE49-F238E27FC236}">
              <a16:creationId xmlns:a16="http://schemas.microsoft.com/office/drawing/2014/main" id="{00000000-0008-0000-1300-000013000000}"/>
            </a:ext>
          </a:extLst>
        </xdr:cNvPr>
        <xdr:cNvGrpSpPr/>
      </xdr:nvGrpSpPr>
      <xdr:grpSpPr>
        <a:xfrm>
          <a:off x="2400300" y="1399301"/>
          <a:ext cx="268366" cy="272256"/>
          <a:chOff x="2393791" y="1399301"/>
          <a:chExt cx="268366" cy="270351"/>
        </a:xfrm>
      </xdr:grpSpPr>
      <xdr:sp macro="" textlink="">
        <xdr:nvSpPr>
          <xdr:cNvPr id="20" name="Forma libre: forma 19">
            <a:extLst>
              <a:ext uri="{FF2B5EF4-FFF2-40B4-BE49-F238E27FC236}">
                <a16:creationId xmlns:a16="http://schemas.microsoft.com/office/drawing/2014/main" id="{00000000-0008-0000-1300-000014000000}"/>
              </a:ext>
            </a:extLst>
          </xdr:cNvPr>
          <xdr:cNvSpPr/>
        </xdr:nvSpPr>
        <xdr:spPr>
          <a:xfrm>
            <a:off x="2393791" y="1399301"/>
            <a:ext cx="268366" cy="270351"/>
          </a:xfrm>
          <a:custGeom>
            <a:avLst/>
            <a:gdLst>
              <a:gd name="connsiteX0" fmla="*/ 23336 w 268366"/>
              <a:gd name="connsiteY0" fmla="*/ 0 h 272256"/>
              <a:gd name="connsiteX1" fmla="*/ 0 w 268366"/>
              <a:gd name="connsiteY1" fmla="*/ 0 h 272256"/>
              <a:gd name="connsiteX2" fmla="*/ 0 w 268366"/>
              <a:gd name="connsiteY2" fmla="*/ 272256 h 272256"/>
              <a:gd name="connsiteX3" fmla="*/ 268367 w 268366"/>
              <a:gd name="connsiteY3" fmla="*/ 272256 h 272256"/>
              <a:gd name="connsiteX4" fmla="*/ 268367 w 268366"/>
              <a:gd name="connsiteY4" fmla="*/ 248920 h 272256"/>
              <a:gd name="connsiteX5" fmla="*/ 23336 w 268366"/>
              <a:gd name="connsiteY5" fmla="*/ 248920 h 272256"/>
              <a:gd name="connsiteX6" fmla="*/ 23336 w 268366"/>
              <a:gd name="connsiteY6" fmla="*/ 0 h 27225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268366" h="272256">
                <a:moveTo>
                  <a:pt x="23336" y="0"/>
                </a:moveTo>
                <a:lnTo>
                  <a:pt x="0" y="0"/>
                </a:lnTo>
                <a:lnTo>
                  <a:pt x="0" y="272256"/>
                </a:lnTo>
                <a:lnTo>
                  <a:pt x="268367" y="272256"/>
                </a:lnTo>
                <a:lnTo>
                  <a:pt x="268367" y="248920"/>
                </a:lnTo>
                <a:lnTo>
                  <a:pt x="23336" y="248920"/>
                </a:lnTo>
                <a:lnTo>
                  <a:pt x="23336" y="0"/>
                </a:lnTo>
                <a:close/>
              </a:path>
            </a:pathLst>
          </a:custGeom>
          <a:solidFill>
            <a:srgbClr val="00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1" name="Forma libre: forma 20">
            <a:extLst>
              <a:ext uri="{FF2B5EF4-FFF2-40B4-BE49-F238E27FC236}">
                <a16:creationId xmlns:a16="http://schemas.microsoft.com/office/drawing/2014/main" id="{00000000-0008-0000-1300-000015000000}"/>
              </a:ext>
            </a:extLst>
          </xdr:cNvPr>
          <xdr:cNvSpPr/>
        </xdr:nvSpPr>
        <xdr:spPr>
          <a:xfrm rot="10800000">
            <a:off x="2603817" y="1399301"/>
            <a:ext cx="58340" cy="223678"/>
          </a:xfrm>
          <a:custGeom>
            <a:avLst/>
            <a:gdLst>
              <a:gd name="connsiteX0" fmla="*/ 0 w 58340"/>
              <a:gd name="connsiteY0" fmla="*/ 0 h 225583"/>
              <a:gd name="connsiteX1" fmla="*/ 58341 w 58340"/>
              <a:gd name="connsiteY1" fmla="*/ 0 h 225583"/>
              <a:gd name="connsiteX2" fmla="*/ 58341 w 58340"/>
              <a:gd name="connsiteY2" fmla="*/ 225584 h 225583"/>
              <a:gd name="connsiteX3" fmla="*/ 0 w 58340"/>
              <a:gd name="connsiteY3" fmla="*/ 225584 h 225583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225583">
                <a:moveTo>
                  <a:pt x="0" y="0"/>
                </a:moveTo>
                <a:lnTo>
                  <a:pt x="58341" y="0"/>
                </a:lnTo>
                <a:lnTo>
                  <a:pt x="58341" y="225584"/>
                </a:lnTo>
                <a:lnTo>
                  <a:pt x="0" y="225584"/>
                </a:lnTo>
                <a:close/>
              </a:path>
            </a:pathLst>
          </a:custGeom>
          <a:solidFill>
            <a:srgbClr val="00B05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2" name="Forma libre: forma 21">
            <a:extLst>
              <a:ext uri="{FF2B5EF4-FFF2-40B4-BE49-F238E27FC236}">
                <a16:creationId xmlns:a16="http://schemas.microsoft.com/office/drawing/2014/main" id="{00000000-0008-0000-1300-000016000000}"/>
              </a:ext>
            </a:extLst>
          </xdr:cNvPr>
          <xdr:cNvSpPr/>
        </xdr:nvSpPr>
        <xdr:spPr>
          <a:xfrm rot="10800000">
            <a:off x="2522140" y="1477089"/>
            <a:ext cx="58340" cy="145891"/>
          </a:xfrm>
          <a:custGeom>
            <a:avLst/>
            <a:gdLst>
              <a:gd name="connsiteX0" fmla="*/ 0 w 58340"/>
              <a:gd name="connsiteY0" fmla="*/ 0 h 147796"/>
              <a:gd name="connsiteX1" fmla="*/ 58341 w 58340"/>
              <a:gd name="connsiteY1" fmla="*/ 0 h 147796"/>
              <a:gd name="connsiteX2" fmla="*/ 58341 w 58340"/>
              <a:gd name="connsiteY2" fmla="*/ 147796 h 147796"/>
              <a:gd name="connsiteX3" fmla="*/ 0 w 58340"/>
              <a:gd name="connsiteY3" fmla="*/ 147796 h 14779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147796">
                <a:moveTo>
                  <a:pt x="0" y="0"/>
                </a:moveTo>
                <a:lnTo>
                  <a:pt x="58341" y="0"/>
                </a:lnTo>
                <a:lnTo>
                  <a:pt x="58341" y="147796"/>
                </a:lnTo>
                <a:lnTo>
                  <a:pt x="0" y="147796"/>
                </a:lnTo>
                <a:close/>
              </a:path>
            </a:pathLst>
          </a:custGeom>
          <a:solidFill>
            <a:srgbClr val="FFC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3" name="Forma libre: forma 22">
            <a:extLst>
              <a:ext uri="{FF2B5EF4-FFF2-40B4-BE49-F238E27FC236}">
                <a16:creationId xmlns:a16="http://schemas.microsoft.com/office/drawing/2014/main" id="{00000000-0008-0000-1300-000017000000}"/>
              </a:ext>
            </a:extLst>
          </xdr:cNvPr>
          <xdr:cNvSpPr/>
        </xdr:nvSpPr>
        <xdr:spPr>
          <a:xfrm rot="10800000">
            <a:off x="2440463" y="1545193"/>
            <a:ext cx="58340" cy="77787"/>
          </a:xfrm>
          <a:custGeom>
            <a:avLst/>
            <a:gdLst>
              <a:gd name="connsiteX0" fmla="*/ 0 w 58340"/>
              <a:gd name="connsiteY0" fmla="*/ 0 h 77787"/>
              <a:gd name="connsiteX1" fmla="*/ 58341 w 58340"/>
              <a:gd name="connsiteY1" fmla="*/ 0 h 77787"/>
              <a:gd name="connsiteX2" fmla="*/ 58341 w 58340"/>
              <a:gd name="connsiteY2" fmla="*/ 77788 h 77787"/>
              <a:gd name="connsiteX3" fmla="*/ 0 w 58340"/>
              <a:gd name="connsiteY3" fmla="*/ 77788 h 7778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77787">
                <a:moveTo>
                  <a:pt x="0" y="0"/>
                </a:moveTo>
                <a:lnTo>
                  <a:pt x="58341" y="0"/>
                </a:lnTo>
                <a:lnTo>
                  <a:pt x="58341" y="77788"/>
                </a:lnTo>
                <a:lnTo>
                  <a:pt x="0" y="77788"/>
                </a:lnTo>
                <a:close/>
              </a:path>
            </a:pathLst>
          </a:custGeom>
          <a:solidFill>
            <a:srgbClr val="FF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4" name="Forma libre: forma 23">
            <a:extLst>
              <a:ext uri="{FF2B5EF4-FFF2-40B4-BE49-F238E27FC236}">
                <a16:creationId xmlns:a16="http://schemas.microsoft.com/office/drawing/2014/main" id="{00000000-0008-0000-1300-000018000000}"/>
              </a:ext>
            </a:extLst>
          </xdr:cNvPr>
          <xdr:cNvSpPr/>
        </xdr:nvSpPr>
        <xdr:spPr>
          <a:xfrm>
            <a:off x="2438869" y="1399301"/>
            <a:ext cx="126054" cy="124149"/>
          </a:xfrm>
          <a:custGeom>
            <a:avLst/>
            <a:gdLst>
              <a:gd name="connsiteX0" fmla="*/ 126055 w 126054"/>
              <a:gd name="connsiteY0" fmla="*/ 53440 h 126054"/>
              <a:gd name="connsiteX1" fmla="*/ 126055 w 126054"/>
              <a:gd name="connsiteY1" fmla="*/ 0 h 126054"/>
              <a:gd name="connsiteX2" fmla="*/ 72615 w 126054"/>
              <a:gd name="connsiteY2" fmla="*/ 0 h 126054"/>
              <a:gd name="connsiteX3" fmla="*/ 93851 w 126054"/>
              <a:gd name="connsiteY3" fmla="*/ 21236 h 126054"/>
              <a:gd name="connsiteX4" fmla="*/ 0 w 126054"/>
              <a:gd name="connsiteY4" fmla="*/ 115087 h 126054"/>
              <a:gd name="connsiteX5" fmla="*/ 10968 w 126054"/>
              <a:gd name="connsiteY5" fmla="*/ 126055 h 126054"/>
              <a:gd name="connsiteX6" fmla="*/ 104819 w 126054"/>
              <a:gd name="connsiteY6" fmla="*/ 32243 h 126054"/>
              <a:gd name="connsiteX7" fmla="*/ 126055 w 126054"/>
              <a:gd name="connsiteY7" fmla="*/ 53440 h 126054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126054" h="126054">
                <a:moveTo>
                  <a:pt x="126055" y="53440"/>
                </a:moveTo>
                <a:lnTo>
                  <a:pt x="126055" y="0"/>
                </a:lnTo>
                <a:lnTo>
                  <a:pt x="72615" y="0"/>
                </a:lnTo>
                <a:lnTo>
                  <a:pt x="93851" y="21236"/>
                </a:lnTo>
                <a:lnTo>
                  <a:pt x="0" y="115087"/>
                </a:lnTo>
                <a:lnTo>
                  <a:pt x="10968" y="126055"/>
                </a:lnTo>
                <a:lnTo>
                  <a:pt x="104819" y="32243"/>
                </a:lnTo>
                <a:lnTo>
                  <a:pt x="126055" y="53440"/>
                </a:lnTo>
                <a:close/>
              </a:path>
            </a:pathLst>
          </a:custGeom>
          <a:solidFill>
            <a:srgbClr val="00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</xdr:grpSp>
    <xdr:clientData/>
  </xdr:twoCellAnchor>
  <xdr:twoCellAnchor editAs="oneCell">
    <xdr:from>
      <xdr:col>60</xdr:col>
      <xdr:colOff>82709</xdr:colOff>
      <xdr:row>7</xdr:row>
      <xdr:rowOff>45720</xdr:rowOff>
    </xdr:from>
    <xdr:to>
      <xdr:col>63</xdr:col>
      <xdr:colOff>63809</xdr:colOff>
      <xdr:row>9</xdr:row>
      <xdr:rowOff>3960</xdr:rowOff>
    </xdr:to>
    <xdr:pic>
      <xdr:nvPicPr>
        <xdr:cNvPr id="25" name="Gráfico 24" descr="Cronómetro 75% con relleno sólido">
          <a:extLst>
            <a:ext uri="{FF2B5EF4-FFF2-40B4-BE49-F238E27FC236}">
              <a16:creationId xmlns:a16="http://schemas.microsoft.com/office/drawing/2014/main" id="{00000000-0008-0000-13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6"/>
            </a:ext>
          </a:extLst>
        </a:blip>
        <a:stretch>
          <a:fillRect/>
        </a:stretch>
      </xdr:blipFill>
      <xdr:spPr>
        <a:xfrm>
          <a:off x="6940709" y="1379220"/>
          <a:ext cx="324000" cy="324000"/>
        </a:xfrm>
        <a:prstGeom prst="rect">
          <a:avLst/>
        </a:prstGeom>
      </xdr:spPr>
    </xdr:pic>
    <xdr:clientData/>
  </xdr:twoCellAnchor>
  <xdr:twoCellAnchor editAs="oneCell">
    <xdr:from>
      <xdr:col>60</xdr:col>
      <xdr:colOff>97949</xdr:colOff>
      <xdr:row>16</xdr:row>
      <xdr:rowOff>45720</xdr:rowOff>
    </xdr:from>
    <xdr:to>
      <xdr:col>64</xdr:col>
      <xdr:colOff>749</xdr:colOff>
      <xdr:row>18</xdr:row>
      <xdr:rowOff>39960</xdr:rowOff>
    </xdr:to>
    <xdr:pic>
      <xdr:nvPicPr>
        <xdr:cNvPr id="26" name="Gráfico 25" descr="Mano con dedo índice apuntando a la derecha con relleno sólido">
          <a:extLst>
            <a:ext uri="{FF2B5EF4-FFF2-40B4-BE49-F238E27FC236}">
              <a16:creationId xmlns:a16="http://schemas.microsoft.com/office/drawing/2014/main" id="{00000000-0008-0000-13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8"/>
            </a:ext>
          </a:extLst>
        </a:blip>
        <a:stretch>
          <a:fillRect/>
        </a:stretch>
      </xdr:blipFill>
      <xdr:spPr>
        <a:xfrm>
          <a:off x="6955949" y="3025140"/>
          <a:ext cx="360000" cy="360000"/>
        </a:xfrm>
        <a:prstGeom prst="rect">
          <a:avLst/>
        </a:prstGeom>
      </xdr:spPr>
    </xdr:pic>
    <xdr:clientData/>
  </xdr:twoCellAnchor>
  <xdr:twoCellAnchor editAs="oneCell">
    <xdr:from>
      <xdr:col>60</xdr:col>
      <xdr:colOff>82709</xdr:colOff>
      <xdr:row>25</xdr:row>
      <xdr:rowOff>38100</xdr:rowOff>
    </xdr:from>
    <xdr:to>
      <xdr:col>63</xdr:col>
      <xdr:colOff>75089</xdr:colOff>
      <xdr:row>27</xdr:row>
      <xdr:rowOff>7620</xdr:rowOff>
    </xdr:to>
    <xdr:pic>
      <xdr:nvPicPr>
        <xdr:cNvPr id="27" name="Gráfico 26" descr="Lluvia de ideas con relleno sólido">
          <a:extLst>
            <a:ext uri="{FF2B5EF4-FFF2-40B4-BE49-F238E27FC236}">
              <a16:creationId xmlns:a16="http://schemas.microsoft.com/office/drawing/2014/main" id="{00000000-0008-0000-13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0"/>
            </a:ext>
          </a:extLst>
        </a:blip>
        <a:stretch>
          <a:fillRect/>
        </a:stretch>
      </xdr:blipFill>
      <xdr:spPr>
        <a:xfrm>
          <a:off x="6940709" y="4663440"/>
          <a:ext cx="335280" cy="33528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99060</xdr:colOff>
      <xdr:row>4</xdr:row>
      <xdr:rowOff>160020</xdr:rowOff>
    </xdr:from>
    <xdr:to>
      <xdr:col>3</xdr:col>
      <xdr:colOff>8160</xdr:colOff>
      <xdr:row>6</xdr:row>
      <xdr:rowOff>31020</xdr:rowOff>
    </xdr:to>
    <xdr:sp macro="" textlink="">
      <xdr:nvSpPr>
        <xdr:cNvPr id="2" name="Elipse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SpPr/>
      </xdr:nvSpPr>
      <xdr:spPr>
        <a:xfrm>
          <a:off x="99060" y="922020"/>
          <a:ext cx="252000" cy="252000"/>
        </a:xfrm>
        <a:prstGeom prst="ellipse">
          <a:avLst/>
        </a:prstGeom>
        <a:noFill/>
        <a:ln w="38100"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 editAs="absolute">
    <xdr:from>
      <xdr:col>0</xdr:col>
      <xdr:colOff>0</xdr:colOff>
      <xdr:row>0</xdr:row>
      <xdr:rowOff>60960</xdr:rowOff>
    </xdr:from>
    <xdr:to>
      <xdr:col>47</xdr:col>
      <xdr:colOff>60960</xdr:colOff>
      <xdr:row>4</xdr:row>
      <xdr:rowOff>15240</xdr:rowOff>
    </xdr:to>
    <xdr:grpSp>
      <xdr:nvGrpSpPr>
        <xdr:cNvPr id="18" name="Grupo 17">
          <a:extLst>
            <a:ext uri="{FF2B5EF4-FFF2-40B4-BE49-F238E27FC236}">
              <a16:creationId xmlns:a16="http://schemas.microsoft.com/office/drawing/2014/main" id="{00000000-0008-0000-1400-000012000000}"/>
            </a:ext>
          </a:extLst>
        </xdr:cNvPr>
        <xdr:cNvGrpSpPr/>
      </xdr:nvGrpSpPr>
      <xdr:grpSpPr>
        <a:xfrm>
          <a:off x="0" y="60960"/>
          <a:ext cx="5433060" cy="716280"/>
          <a:chOff x="0" y="60960"/>
          <a:chExt cx="5433060" cy="716280"/>
        </a:xfrm>
      </xdr:grpSpPr>
      <xdr:grpSp>
        <xdr:nvGrpSpPr>
          <xdr:cNvPr id="19" name="Grupo 18">
            <a:extLst>
              <a:ext uri="{FF2B5EF4-FFF2-40B4-BE49-F238E27FC236}">
                <a16:creationId xmlns:a16="http://schemas.microsoft.com/office/drawing/2014/main" id="{00000000-0008-0000-1400-000013000000}"/>
              </a:ext>
            </a:extLst>
          </xdr:cNvPr>
          <xdr:cNvGrpSpPr/>
        </xdr:nvGrpSpPr>
        <xdr:grpSpPr>
          <a:xfrm>
            <a:off x="0" y="83820"/>
            <a:ext cx="5433060" cy="647700"/>
            <a:chOff x="365760" y="289560"/>
            <a:chExt cx="5433060" cy="640080"/>
          </a:xfrm>
        </xdr:grpSpPr>
        <xdr:sp macro="" textlink="">
          <xdr:nvSpPr>
            <xdr:cNvPr id="30" name="Rectángulo: esquinas redondeadas 29">
              <a:extLst>
                <a:ext uri="{FF2B5EF4-FFF2-40B4-BE49-F238E27FC236}">
                  <a16:creationId xmlns:a16="http://schemas.microsoft.com/office/drawing/2014/main" id="{00000000-0008-0000-1400-00001E000000}"/>
                </a:ext>
              </a:extLst>
            </xdr:cNvPr>
            <xdr:cNvSpPr/>
          </xdr:nvSpPr>
          <xdr:spPr>
            <a:xfrm>
              <a:off x="685800" y="289560"/>
              <a:ext cx="5113020" cy="640080"/>
            </a:xfrm>
            <a:prstGeom prst="roundRect">
              <a:avLst>
                <a:gd name="adj" fmla="val 50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PE" sz="1100"/>
            </a:p>
          </xdr:txBody>
        </xdr:sp>
        <xdr:sp macro="" textlink="">
          <xdr:nvSpPr>
            <xdr:cNvPr id="31" name="Rectángulo 30">
              <a:extLst>
                <a:ext uri="{FF2B5EF4-FFF2-40B4-BE49-F238E27FC236}">
                  <a16:creationId xmlns:a16="http://schemas.microsoft.com/office/drawing/2014/main" id="{00000000-0008-0000-1400-00001F000000}"/>
                </a:ext>
              </a:extLst>
            </xdr:cNvPr>
            <xdr:cNvSpPr/>
          </xdr:nvSpPr>
          <xdr:spPr>
            <a:xfrm>
              <a:off x="365760" y="289560"/>
              <a:ext cx="670560" cy="640080"/>
            </a:xfrm>
            <a:prstGeom prst="rect">
              <a:avLst/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PE" sz="1100"/>
            </a:p>
          </xdr:txBody>
        </xdr:sp>
      </xdr:grpSp>
      <xdr:pic>
        <xdr:nvPicPr>
          <xdr:cNvPr id="20" name="Gráfico 19" descr="Base de datos con relleno sólido">
            <a:hlinkClick xmlns:r="http://schemas.openxmlformats.org/officeDocument/2006/relationships" r:id="rId1" tooltip="OBJETIVOS"/>
            <a:extLst>
              <a:ext uri="{FF2B5EF4-FFF2-40B4-BE49-F238E27FC236}">
                <a16:creationId xmlns:a16="http://schemas.microsoft.com/office/drawing/2014/main" id="{00000000-0008-0000-1400-00001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68580" y="144780"/>
            <a:ext cx="548640" cy="548640"/>
          </a:xfrm>
          <a:prstGeom prst="rect">
            <a:avLst/>
          </a:prstGeom>
        </xdr:spPr>
      </xdr:pic>
      <xdr:pic>
        <xdr:nvPicPr>
          <xdr:cNvPr id="21" name="Gráfico 20" descr="Flujo de trabajo con relleno sólido">
            <a:hlinkClick xmlns:r="http://schemas.openxmlformats.org/officeDocument/2006/relationships" r:id="rId4" tooltip="MAPA ESTRATÉGICO"/>
            <a:extLst>
              <a:ext uri="{FF2B5EF4-FFF2-40B4-BE49-F238E27FC236}">
                <a16:creationId xmlns:a16="http://schemas.microsoft.com/office/drawing/2014/main" id="{00000000-0008-0000-1400-00001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645523" y="137160"/>
            <a:ext cx="563880" cy="563880"/>
          </a:xfrm>
          <a:prstGeom prst="rect">
            <a:avLst/>
          </a:prstGeom>
        </xdr:spPr>
      </xdr:pic>
      <xdr:grpSp>
        <xdr:nvGrpSpPr>
          <xdr:cNvPr id="22" name="Grupo 21">
            <a:hlinkClick xmlns:r="http://schemas.openxmlformats.org/officeDocument/2006/relationships" r:id="rId7" tooltip="BALANCED SCORE CARD"/>
            <a:extLst>
              <a:ext uri="{FF2B5EF4-FFF2-40B4-BE49-F238E27FC236}">
                <a16:creationId xmlns:a16="http://schemas.microsoft.com/office/drawing/2014/main" id="{00000000-0008-0000-1400-000016000000}"/>
              </a:ext>
            </a:extLst>
          </xdr:cNvPr>
          <xdr:cNvGrpSpPr/>
        </xdr:nvGrpSpPr>
        <xdr:grpSpPr>
          <a:xfrm>
            <a:off x="1237706" y="83820"/>
            <a:ext cx="670560" cy="670560"/>
            <a:chOff x="1325880" y="76200"/>
            <a:chExt cx="670560" cy="670560"/>
          </a:xfrm>
        </xdr:grpSpPr>
        <xdr:pic>
          <xdr:nvPicPr>
            <xdr:cNvPr id="28" name="Gráfico 27" descr="Portátil con relleno sólido">
              <a:extLst>
                <a:ext uri="{FF2B5EF4-FFF2-40B4-BE49-F238E27FC236}">
                  <a16:creationId xmlns:a16="http://schemas.microsoft.com/office/drawing/2014/main" id="{00000000-0008-0000-1400-00001C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8">
              <a:extLst>
                <a:ext uri="{28A0092B-C50C-407E-A947-70E740481C1C}">
                  <a14:useLocalDpi xmlns:a14="http://schemas.microsoft.com/office/drawing/2010/main" val="0"/>
                </a:ext>
                <a:ext uri="{96DAC541-7B7A-43D3-8B79-37D633B846F1}">
                  <asvg:svgBlip xmlns:asvg="http://schemas.microsoft.com/office/drawing/2016/SVG/main" r:embed="rId9"/>
                </a:ext>
              </a:extLst>
            </a:blip>
            <a:stretch>
              <a:fillRect/>
            </a:stretch>
          </xdr:blipFill>
          <xdr:spPr>
            <a:xfrm>
              <a:off x="1325880" y="76200"/>
              <a:ext cx="670560" cy="670560"/>
            </a:xfrm>
            <a:prstGeom prst="rect">
              <a:avLst/>
            </a:prstGeom>
          </xdr:spPr>
        </xdr:pic>
        <xdr:cxnSp macro="">
          <xdr:nvCxnSpPr>
            <xdr:cNvPr id="29" name="Conector recto de flecha 28">
              <a:extLst>
                <a:ext uri="{FF2B5EF4-FFF2-40B4-BE49-F238E27FC236}">
                  <a16:creationId xmlns:a16="http://schemas.microsoft.com/office/drawing/2014/main" id="{00000000-0008-0000-1400-00001D000000}"/>
                </a:ext>
              </a:extLst>
            </xdr:cNvPr>
            <xdr:cNvCxnSpPr/>
          </xdr:nvCxnSpPr>
          <xdr:spPr>
            <a:xfrm flipH="1" flipV="1">
              <a:off x="1508760" y="304800"/>
              <a:ext cx="304800" cy="137160"/>
            </a:xfrm>
            <a:prstGeom prst="straightConnector1">
              <a:avLst/>
            </a:prstGeom>
            <a:ln w="19050" cap="flat" cmpd="sng" algn="ctr">
              <a:solidFill>
                <a:schemeClr val="accent6"/>
              </a:solidFill>
              <a:prstDash val="solid"/>
              <a:round/>
              <a:headEnd type="none" w="med" len="med"/>
              <a:tailEnd type="arrow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</xdr:cxnSp>
      </xdr:grpSp>
      <xdr:pic>
        <xdr:nvPicPr>
          <xdr:cNvPr id="23" name="Gráfico 22" descr="Calculadora con relleno sólido">
            <a:hlinkClick xmlns:r="http://schemas.openxmlformats.org/officeDocument/2006/relationships" r:id="rId10" tooltip="PERSPECTIVA FINANCIERA"/>
            <a:extLst>
              <a:ext uri="{FF2B5EF4-FFF2-40B4-BE49-F238E27FC236}">
                <a16:creationId xmlns:a16="http://schemas.microsoft.com/office/drawing/2014/main" id="{00000000-0008-0000-1400-000017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1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2"/>
              </a:ext>
            </a:extLst>
          </a:blip>
          <a:stretch>
            <a:fillRect/>
          </a:stretch>
        </xdr:blipFill>
        <xdr:spPr>
          <a:xfrm>
            <a:off x="1936569" y="144780"/>
            <a:ext cx="548640" cy="548640"/>
          </a:xfrm>
          <a:prstGeom prst="rect">
            <a:avLst/>
          </a:prstGeom>
        </xdr:spPr>
      </xdr:pic>
      <xdr:pic>
        <xdr:nvPicPr>
          <xdr:cNvPr id="24" name="Gráfico 23" descr="Usuarios con relleno sólido">
            <a:hlinkClick xmlns:r="http://schemas.openxmlformats.org/officeDocument/2006/relationships" r:id="rId13" tooltip="PERSPECTIVA RRHH"/>
            <a:extLst>
              <a:ext uri="{FF2B5EF4-FFF2-40B4-BE49-F238E27FC236}">
                <a16:creationId xmlns:a16="http://schemas.microsoft.com/office/drawing/2014/main" id="{00000000-0008-0000-1400-00001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4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5"/>
              </a:ext>
            </a:extLst>
          </a:blip>
          <a:stretch>
            <a:fillRect/>
          </a:stretch>
        </xdr:blipFill>
        <xdr:spPr>
          <a:xfrm>
            <a:off x="3751218" y="60960"/>
            <a:ext cx="716280" cy="716280"/>
          </a:xfrm>
          <a:prstGeom prst="rect">
            <a:avLst/>
          </a:prstGeom>
        </xdr:spPr>
      </xdr:pic>
      <xdr:pic>
        <xdr:nvPicPr>
          <xdr:cNvPr id="25" name="Gráfico 24" descr="Cronómetro con relleno sólido">
            <a:hlinkClick xmlns:r="http://schemas.openxmlformats.org/officeDocument/2006/relationships" r:id="rId16" tooltip="PROCESOS INTERNOS"/>
            <a:extLst>
              <a:ext uri="{FF2B5EF4-FFF2-40B4-BE49-F238E27FC236}">
                <a16:creationId xmlns:a16="http://schemas.microsoft.com/office/drawing/2014/main" id="{00000000-0008-0000-1400-00001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7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8"/>
              </a:ext>
            </a:extLst>
          </a:blip>
          <a:stretch>
            <a:fillRect/>
          </a:stretch>
        </xdr:blipFill>
        <xdr:spPr>
          <a:xfrm>
            <a:off x="3120935" y="118110"/>
            <a:ext cx="601980" cy="601980"/>
          </a:xfrm>
          <a:prstGeom prst="rect">
            <a:avLst/>
          </a:prstGeom>
        </xdr:spPr>
      </xdr:pic>
      <xdr:pic>
        <xdr:nvPicPr>
          <xdr:cNvPr id="26" name="Gráfico 25" descr="Trabajador de oficina con relleno sólido">
            <a:hlinkClick xmlns:r="http://schemas.openxmlformats.org/officeDocument/2006/relationships" r:id="rId19" tooltip="PERSPECTIVA CLIENTES"/>
            <a:extLst>
              <a:ext uri="{FF2B5EF4-FFF2-40B4-BE49-F238E27FC236}">
                <a16:creationId xmlns:a16="http://schemas.microsoft.com/office/drawing/2014/main" id="{00000000-0008-0000-1400-00001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0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1"/>
              </a:ext>
            </a:extLst>
          </a:blip>
          <a:stretch>
            <a:fillRect/>
          </a:stretch>
        </xdr:blipFill>
        <xdr:spPr>
          <a:xfrm>
            <a:off x="2513512" y="129540"/>
            <a:ext cx="579120" cy="579120"/>
          </a:xfrm>
          <a:prstGeom prst="rect">
            <a:avLst/>
          </a:prstGeom>
        </xdr:spPr>
      </xdr:pic>
      <xdr:pic>
        <xdr:nvPicPr>
          <xdr:cNvPr id="27" name="Gráfico 26" descr="Piezas de ajedrez con relleno sólido">
            <a:hlinkClick xmlns:r="http://schemas.openxmlformats.org/officeDocument/2006/relationships" r:id="rId22" tooltip="INICIATIVAS ESTRATÉGICAS"/>
            <a:extLst>
              <a:ext uri="{FF2B5EF4-FFF2-40B4-BE49-F238E27FC236}">
                <a16:creationId xmlns:a16="http://schemas.microsoft.com/office/drawing/2014/main" id="{00000000-0008-0000-1400-00001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3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4"/>
              </a:ext>
            </a:extLst>
          </a:blip>
          <a:stretch>
            <a:fillRect/>
          </a:stretch>
        </xdr:blipFill>
        <xdr:spPr>
          <a:xfrm>
            <a:off x="4495800" y="99060"/>
            <a:ext cx="640080" cy="640080"/>
          </a:xfrm>
          <a:prstGeom prst="rect">
            <a:avLst/>
          </a:prstGeom>
        </xdr:spPr>
      </xdr:pic>
    </xdr:grpSp>
    <xdr:clientData/>
  </xdr:twoCellAnchor>
  <xdr:twoCellAnchor>
    <xdr:from>
      <xdr:col>41</xdr:col>
      <xdr:colOff>45720</xdr:colOff>
      <xdr:row>0</xdr:row>
      <xdr:rowOff>76200</xdr:rowOff>
    </xdr:from>
    <xdr:to>
      <xdr:col>43</xdr:col>
      <xdr:colOff>7620</xdr:colOff>
      <xdr:row>1</xdr:row>
      <xdr:rowOff>83820</xdr:rowOff>
    </xdr:to>
    <xdr:sp macro="" textlink="">
      <xdr:nvSpPr>
        <xdr:cNvPr id="32" name="Flecha: pentágono 31">
          <a:extLst>
            <a:ext uri="{FF2B5EF4-FFF2-40B4-BE49-F238E27FC236}">
              <a16:creationId xmlns:a16="http://schemas.microsoft.com/office/drawing/2014/main" id="{00000000-0008-0000-1400-000020000000}"/>
            </a:ext>
          </a:extLst>
        </xdr:cNvPr>
        <xdr:cNvSpPr/>
      </xdr:nvSpPr>
      <xdr:spPr>
        <a:xfrm rot="5400000">
          <a:off x="4728210" y="80010"/>
          <a:ext cx="198120" cy="190500"/>
        </a:xfrm>
        <a:prstGeom prst="homePlate">
          <a:avLst/>
        </a:prstGeom>
        <a:solidFill>
          <a:schemeClr val="accent1"/>
        </a:solidFill>
        <a:ln>
          <a:solidFill>
            <a:schemeClr val="bg1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 editAs="oneCell">
    <xdr:from>
      <xdr:col>56</xdr:col>
      <xdr:colOff>53340</xdr:colOff>
      <xdr:row>0</xdr:row>
      <xdr:rowOff>0</xdr:rowOff>
    </xdr:from>
    <xdr:to>
      <xdr:col>73</xdr:col>
      <xdr:colOff>38100</xdr:colOff>
      <xdr:row>7</xdr:row>
      <xdr:rowOff>16583</xdr:rowOff>
    </xdr:to>
    <xdr:pic>
      <xdr:nvPicPr>
        <xdr:cNvPr id="33" name="Imagen 32">
          <a:extLst>
            <a:ext uri="{FF2B5EF4-FFF2-40B4-BE49-F238E27FC236}">
              <a16:creationId xmlns:a16="http://schemas.microsoft.com/office/drawing/2014/main" id="{00000000-0008-0000-14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BEBA8EAE-BF5A-486C-A8C5-ECC9F3942E4B}">
              <a14:imgProps xmlns:a14="http://schemas.microsoft.com/office/drawing/2010/main">
                <a14:imgLayer r:embed="rId26">
                  <a14:imgEffect>
                    <a14:backgroundRemoval t="9677" b="89677" l="6928" r="89910">
                      <a14:foregroundMark x1="7831" y1="76774" x2="7831" y2="76774"/>
                      <a14:foregroundMark x1="16717" y1="64086" x2="16717" y2="64086"/>
                      <a14:foregroundMark x1="6928" y1="61290" x2="6928" y2="61290"/>
                      <a14:foregroundMark x1="32078" y1="61290" x2="32078" y2="61290"/>
                      <a14:foregroundMark x1="48343" y1="75914" x2="48343" y2="75914"/>
                      <a14:foregroundMark x1="67018" y1="62581" x2="67018" y2="62581"/>
                      <a14:foregroundMark x1="72440" y1="65376" x2="72440" y2="65376"/>
                      <a14:foregroundMark x1="88705" y1="70968" x2="88705" y2="70968"/>
                      <a14:foregroundMark x1="89608" y1="38710" x2="89608" y2="38710"/>
                      <a14:foregroundMark x1="75904" y1="25376" x2="75904" y2="25376"/>
                      <a14:foregroundMark x1="65060" y1="25376" x2="65060" y2="25376"/>
                      <a14:foregroundMark x1="72440" y1="41505" x2="72440" y2="41505"/>
                      <a14:foregroundMark x1="62048" y1="49247" x2="62048" y2="49247"/>
                      <a14:foregroundMark x1="56627" y1="44301" x2="56627" y2="44301"/>
                      <a14:foregroundMark x1="61145" y1="31613" x2="61145" y2="31613"/>
                      <a14:foregroundMark x1="52711" y1="34409" x2="52711" y2="34409"/>
                      <a14:foregroundMark x1="45783" y1="40000" x2="45783" y2="40000"/>
                      <a14:foregroundMark x1="42319" y1="40000" x2="42319" y2="40000"/>
                      <a14:foregroundMark x1="36898" y1="47097" x2="36898" y2="47097"/>
                      <a14:foregroundMark x1="42319" y1="49247" x2="42319" y2="49247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27"/>
            </a:ext>
          </a:extLst>
        </a:blip>
        <a:stretch>
          <a:fillRect/>
        </a:stretch>
      </xdr:blipFill>
      <xdr:spPr>
        <a:xfrm>
          <a:off x="6454140" y="0"/>
          <a:ext cx="1927860" cy="1350083"/>
        </a:xfrm>
        <a:prstGeom prst="rect">
          <a:avLst/>
        </a:prstGeom>
        <a:effectLst>
          <a:glow rad="38100">
            <a:schemeClr val="bg1"/>
          </a:glow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0</xdr:col>
      <xdr:colOff>0</xdr:colOff>
      <xdr:row>4</xdr:row>
      <xdr:rowOff>64770</xdr:rowOff>
    </xdr:to>
    <xdr:pic>
      <xdr:nvPicPr>
        <xdr:cNvPr id="21687" name="Picture 2">
          <a:extLst>
            <a:ext uri="{FF2B5EF4-FFF2-40B4-BE49-F238E27FC236}">
              <a16:creationId xmlns:a16="http://schemas.microsoft.com/office/drawing/2014/main" id="{00000000-0008-0000-0100-0000B75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9526</xdr:rowOff>
    </xdr:from>
    <xdr:to>
      <xdr:col>0</xdr:col>
      <xdr:colOff>0</xdr:colOff>
      <xdr:row>3</xdr:row>
      <xdr:rowOff>104041</xdr:rowOff>
    </xdr:to>
    <xdr:pic macro="[0]!Map">
      <xdr:nvPicPr>
        <xdr:cNvPr id="15" name="Picture 22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schemeClr val="bg2">
              <a:shade val="45000"/>
              <a:satMod val="135000"/>
            </a:schemeClr>
            <a:prstClr val="white"/>
          </a:duotone>
        </a:blip>
        <a:srcRect/>
        <a:stretch>
          <a:fillRect/>
        </a:stretch>
      </xdr:blipFill>
      <xdr:spPr bwMode="auto">
        <a:xfrm>
          <a:off x="85726" y="200026"/>
          <a:ext cx="495299" cy="49075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0</xdr:colOff>
      <xdr:row>8</xdr:row>
      <xdr:rowOff>49530</xdr:rowOff>
    </xdr:to>
    <xdr:pic macro="[0]!Customer_rep">
      <xdr:nvPicPr>
        <xdr:cNvPr id="21697" name="Imagem 19" descr="quadro.png">
          <a:extLst>
            <a:ext uri="{FF2B5EF4-FFF2-40B4-BE49-F238E27FC236}">
              <a16:creationId xmlns:a16="http://schemas.microsoft.com/office/drawing/2014/main" id="{00000000-0008-0000-0100-0000C15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43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0</xdr:colOff>
      <xdr:row>8</xdr:row>
      <xdr:rowOff>49530</xdr:rowOff>
    </xdr:to>
    <xdr:pic macro="[0]!Customer_fli">
      <xdr:nvPicPr>
        <xdr:cNvPr id="21698" name="Imagem 20" descr="quadro.png">
          <a:extLst>
            <a:ext uri="{FF2B5EF4-FFF2-40B4-BE49-F238E27FC236}">
              <a16:creationId xmlns:a16="http://schemas.microsoft.com/office/drawing/2014/main" id="{00000000-0008-0000-0100-0000C25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43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0</xdr:colOff>
      <xdr:row>8</xdr:row>
      <xdr:rowOff>49530</xdr:rowOff>
    </xdr:to>
    <xdr:pic macro="[0]!Customer_low">
      <xdr:nvPicPr>
        <xdr:cNvPr id="21699" name="Imagem 21" descr="quadro.png">
          <a:extLst>
            <a:ext uri="{FF2B5EF4-FFF2-40B4-BE49-F238E27FC236}">
              <a16:creationId xmlns:a16="http://schemas.microsoft.com/office/drawing/2014/main" id="{00000000-0008-0000-0100-0000C35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43025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0</xdr:colOff>
      <xdr:row>8</xdr:row>
      <xdr:rowOff>99060</xdr:rowOff>
    </xdr:to>
    <xdr:pic>
      <xdr:nvPicPr>
        <xdr:cNvPr id="21700" name="Picture 10">
          <a:extLst>
            <a:ext uri="{FF2B5EF4-FFF2-40B4-BE49-F238E27FC236}">
              <a16:creationId xmlns:a16="http://schemas.microsoft.com/office/drawing/2014/main" id="{00000000-0008-0000-0100-0000C45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0" y="134302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0</xdr:colOff>
      <xdr:row>8</xdr:row>
      <xdr:rowOff>99060</xdr:rowOff>
    </xdr:to>
    <xdr:pic>
      <xdr:nvPicPr>
        <xdr:cNvPr id="21701" name="Picture 8">
          <a:extLst>
            <a:ext uri="{FF2B5EF4-FFF2-40B4-BE49-F238E27FC236}">
              <a16:creationId xmlns:a16="http://schemas.microsoft.com/office/drawing/2014/main" id="{00000000-0008-0000-0100-0000C55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77450" y="1343025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0</xdr:colOff>
      <xdr:row>8</xdr:row>
      <xdr:rowOff>127635</xdr:rowOff>
    </xdr:to>
    <xdr:pic>
      <xdr:nvPicPr>
        <xdr:cNvPr id="21702" name="Picture 20">
          <a:extLst>
            <a:ext uri="{FF2B5EF4-FFF2-40B4-BE49-F238E27FC236}">
              <a16:creationId xmlns:a16="http://schemas.microsoft.com/office/drawing/2014/main" id="{00000000-0008-0000-0100-0000C65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77450" y="13430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0</xdr:colOff>
      <xdr:row>7</xdr:row>
      <xdr:rowOff>0</xdr:rowOff>
    </xdr:from>
    <xdr:to>
      <xdr:col>12</xdr:col>
      <xdr:colOff>0</xdr:colOff>
      <xdr:row>8</xdr:row>
      <xdr:rowOff>127635</xdr:rowOff>
    </xdr:to>
    <xdr:pic>
      <xdr:nvPicPr>
        <xdr:cNvPr id="21703" name="Picture 12">
          <a:extLst>
            <a:ext uri="{FF2B5EF4-FFF2-40B4-BE49-F238E27FC236}">
              <a16:creationId xmlns:a16="http://schemas.microsoft.com/office/drawing/2014/main" id="{00000000-0008-0000-0100-0000C75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5" y="1343025"/>
          <a:ext cx="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66675</xdr:colOff>
      <xdr:row>0</xdr:row>
      <xdr:rowOff>19050</xdr:rowOff>
    </xdr:from>
    <xdr:to>
      <xdr:col>15</xdr:col>
      <xdr:colOff>66675</xdr:colOff>
      <xdr:row>6</xdr:row>
      <xdr:rowOff>135255</xdr:rowOff>
    </xdr:to>
    <xdr:pic>
      <xdr:nvPicPr>
        <xdr:cNvPr id="21704" name="23 Imagen" descr="logo bsc-i cuadrado.jpg">
          <a:extLst>
            <a:ext uri="{FF2B5EF4-FFF2-40B4-BE49-F238E27FC236}">
              <a16:creationId xmlns:a16="http://schemas.microsoft.com/office/drawing/2014/main" id="{00000000-0008-0000-0100-0000C85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496800" y="19050"/>
          <a:ext cx="0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0</xdr:rowOff>
        </xdr:from>
        <xdr:to>
          <xdr:col>1</xdr:col>
          <xdr:colOff>0</xdr:colOff>
          <xdr:row>8</xdr:row>
          <xdr:rowOff>68580</xdr:rowOff>
        </xdr:to>
        <xdr:sp macro="" textlink="">
          <xdr:nvSpPr>
            <xdr:cNvPr id="21505" name="Drop Dow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1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absolute">
    <xdr:from>
      <xdr:col>0</xdr:col>
      <xdr:colOff>0</xdr:colOff>
      <xdr:row>0</xdr:row>
      <xdr:rowOff>60960</xdr:rowOff>
    </xdr:from>
    <xdr:to>
      <xdr:col>5</xdr:col>
      <xdr:colOff>670560</xdr:colOff>
      <xdr:row>4</xdr:row>
      <xdr:rowOff>15240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0" y="60960"/>
          <a:ext cx="5433060" cy="716280"/>
          <a:chOff x="0" y="60960"/>
          <a:chExt cx="5433060" cy="716280"/>
        </a:xfrm>
      </xdr:grpSpPr>
      <xdr:grpSp>
        <xdr:nvGrpSpPr>
          <xdr:cNvPr id="3" name="Grupo 2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GrpSpPr/>
        </xdr:nvGrpSpPr>
        <xdr:grpSpPr>
          <a:xfrm>
            <a:off x="0" y="83820"/>
            <a:ext cx="5433060" cy="647700"/>
            <a:chOff x="365760" y="289560"/>
            <a:chExt cx="5433060" cy="640080"/>
          </a:xfrm>
        </xdr:grpSpPr>
        <xdr:sp macro="" textlink="">
          <xdr:nvSpPr>
            <xdr:cNvPr id="14" name="Rectángulo: esquinas redondeadas 13">
              <a:extLst>
                <a:ext uri="{FF2B5EF4-FFF2-40B4-BE49-F238E27FC236}">
                  <a16:creationId xmlns:a16="http://schemas.microsoft.com/office/drawing/2014/main" id="{00000000-0008-0000-0100-00000E000000}"/>
                </a:ext>
              </a:extLst>
            </xdr:cNvPr>
            <xdr:cNvSpPr/>
          </xdr:nvSpPr>
          <xdr:spPr>
            <a:xfrm>
              <a:off x="685800" y="289560"/>
              <a:ext cx="5113020" cy="640080"/>
            </a:xfrm>
            <a:prstGeom prst="roundRect">
              <a:avLst>
                <a:gd name="adj" fmla="val 50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PE" sz="1100"/>
            </a:p>
          </xdr:txBody>
        </xdr:sp>
        <xdr:sp macro="" textlink="">
          <xdr:nvSpPr>
            <xdr:cNvPr id="16" name="Rectángulo 15">
              <a:extLst>
                <a:ext uri="{FF2B5EF4-FFF2-40B4-BE49-F238E27FC236}">
                  <a16:creationId xmlns:a16="http://schemas.microsoft.com/office/drawing/2014/main" id="{00000000-0008-0000-0100-000010000000}"/>
                </a:ext>
              </a:extLst>
            </xdr:cNvPr>
            <xdr:cNvSpPr/>
          </xdr:nvSpPr>
          <xdr:spPr>
            <a:xfrm>
              <a:off x="365760" y="289560"/>
              <a:ext cx="670560" cy="640080"/>
            </a:xfrm>
            <a:prstGeom prst="rect">
              <a:avLst/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PE" sz="1100"/>
            </a:p>
          </xdr:txBody>
        </xdr:sp>
      </xdr:grpSp>
      <xdr:pic>
        <xdr:nvPicPr>
          <xdr:cNvPr id="4" name="Gráfico 3" descr="Base de datos con relleno sólido">
            <a:hlinkClick xmlns:r="http://schemas.openxmlformats.org/officeDocument/2006/relationships" r:id="rId9" tooltip="OBJETIVOS"/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0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1"/>
              </a:ext>
            </a:extLst>
          </a:blip>
          <a:stretch>
            <a:fillRect/>
          </a:stretch>
        </xdr:blipFill>
        <xdr:spPr>
          <a:xfrm>
            <a:off x="68580" y="144780"/>
            <a:ext cx="548640" cy="548640"/>
          </a:xfrm>
          <a:prstGeom prst="rect">
            <a:avLst/>
          </a:prstGeom>
        </xdr:spPr>
      </xdr:pic>
      <xdr:pic>
        <xdr:nvPicPr>
          <xdr:cNvPr id="5" name="Gráfico 4" descr="Flujo de trabajo con relleno sólido">
            <a:hlinkClick xmlns:r="http://schemas.openxmlformats.org/officeDocument/2006/relationships" r:id="rId12" tooltip="MAPA ESTRATÉGICO"/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3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4"/>
              </a:ext>
            </a:extLst>
          </a:blip>
          <a:stretch>
            <a:fillRect/>
          </a:stretch>
        </xdr:blipFill>
        <xdr:spPr>
          <a:xfrm>
            <a:off x="645523" y="137160"/>
            <a:ext cx="563880" cy="563880"/>
          </a:xfrm>
          <a:prstGeom prst="rect">
            <a:avLst/>
          </a:prstGeom>
        </xdr:spPr>
      </xdr:pic>
      <xdr:grpSp>
        <xdr:nvGrpSpPr>
          <xdr:cNvPr id="6" name="Grupo 5">
            <a:hlinkClick xmlns:r="http://schemas.openxmlformats.org/officeDocument/2006/relationships" r:id="rId15" tooltip="BALANCED SCORE CARD"/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GrpSpPr/>
        </xdr:nvGrpSpPr>
        <xdr:grpSpPr>
          <a:xfrm>
            <a:off x="1237706" y="83820"/>
            <a:ext cx="670560" cy="670560"/>
            <a:chOff x="1325880" y="76200"/>
            <a:chExt cx="670560" cy="670560"/>
          </a:xfrm>
        </xdr:grpSpPr>
        <xdr:pic>
          <xdr:nvPicPr>
            <xdr:cNvPr id="12" name="Gráfico 11" descr="Portátil con relleno sólido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6">
              <a:extLst>
                <a:ext uri="{28A0092B-C50C-407E-A947-70E740481C1C}">
                  <a14:useLocalDpi xmlns:a14="http://schemas.microsoft.com/office/drawing/2010/main" val="0"/>
                </a:ext>
                <a:ext uri="{96DAC541-7B7A-43D3-8B79-37D633B846F1}">
                  <asvg:svgBlip xmlns:asvg="http://schemas.microsoft.com/office/drawing/2016/SVG/main" r:embed="rId17"/>
                </a:ext>
              </a:extLst>
            </a:blip>
            <a:stretch>
              <a:fillRect/>
            </a:stretch>
          </xdr:blipFill>
          <xdr:spPr>
            <a:xfrm>
              <a:off x="1325880" y="76200"/>
              <a:ext cx="670560" cy="670560"/>
            </a:xfrm>
            <a:prstGeom prst="rect">
              <a:avLst/>
            </a:prstGeom>
          </xdr:spPr>
        </xdr:pic>
        <xdr:cxnSp macro="">
          <xdr:nvCxnSpPr>
            <xdr:cNvPr id="13" name="Conector recto de flecha 12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CxnSpPr/>
          </xdr:nvCxnSpPr>
          <xdr:spPr>
            <a:xfrm flipH="1" flipV="1">
              <a:off x="1508760" y="304800"/>
              <a:ext cx="304800" cy="137160"/>
            </a:xfrm>
            <a:prstGeom prst="straightConnector1">
              <a:avLst/>
            </a:prstGeom>
            <a:ln w="19050" cap="flat" cmpd="sng" algn="ctr">
              <a:solidFill>
                <a:schemeClr val="accent6"/>
              </a:solidFill>
              <a:prstDash val="solid"/>
              <a:round/>
              <a:headEnd type="none" w="med" len="med"/>
              <a:tailEnd type="arrow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</xdr:cxnSp>
      </xdr:grpSp>
      <xdr:pic>
        <xdr:nvPicPr>
          <xdr:cNvPr id="7" name="Gráfico 6" descr="Calculadora con relleno sólido">
            <a:hlinkClick xmlns:r="http://schemas.openxmlformats.org/officeDocument/2006/relationships" r:id="rId18" tooltip="PERSPECTIVA FINANCIERA"/>
            <a:extLst>
              <a:ext uri="{FF2B5EF4-FFF2-40B4-BE49-F238E27FC236}">
                <a16:creationId xmlns:a16="http://schemas.microsoft.com/office/drawing/2014/main" id="{00000000-0008-0000-0100-000007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9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0"/>
              </a:ext>
            </a:extLst>
          </a:blip>
          <a:stretch>
            <a:fillRect/>
          </a:stretch>
        </xdr:blipFill>
        <xdr:spPr>
          <a:xfrm>
            <a:off x="1936569" y="144780"/>
            <a:ext cx="548640" cy="548640"/>
          </a:xfrm>
          <a:prstGeom prst="rect">
            <a:avLst/>
          </a:prstGeom>
        </xdr:spPr>
      </xdr:pic>
      <xdr:pic>
        <xdr:nvPicPr>
          <xdr:cNvPr id="8" name="Gráfico 7" descr="Usuarios con relleno sólido">
            <a:hlinkClick xmlns:r="http://schemas.openxmlformats.org/officeDocument/2006/relationships" r:id="rId21" tooltip="PERSPECTIVA RRHH"/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2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3"/>
              </a:ext>
            </a:extLst>
          </a:blip>
          <a:stretch>
            <a:fillRect/>
          </a:stretch>
        </xdr:blipFill>
        <xdr:spPr>
          <a:xfrm>
            <a:off x="3751218" y="60960"/>
            <a:ext cx="716280" cy="716280"/>
          </a:xfrm>
          <a:prstGeom prst="rect">
            <a:avLst/>
          </a:prstGeom>
        </xdr:spPr>
      </xdr:pic>
      <xdr:pic>
        <xdr:nvPicPr>
          <xdr:cNvPr id="9" name="Gráfico 8" descr="Cronómetro con relleno sólido">
            <a:hlinkClick xmlns:r="http://schemas.openxmlformats.org/officeDocument/2006/relationships" r:id="rId24" tooltip="PROCESOS INTERNOS"/>
            <a:extLst>
              <a:ext uri="{FF2B5EF4-FFF2-40B4-BE49-F238E27FC236}">
                <a16:creationId xmlns:a16="http://schemas.microsoft.com/office/drawing/2014/main" id="{00000000-0008-0000-01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5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6"/>
              </a:ext>
            </a:extLst>
          </a:blip>
          <a:stretch>
            <a:fillRect/>
          </a:stretch>
        </xdr:blipFill>
        <xdr:spPr>
          <a:xfrm>
            <a:off x="3120935" y="118110"/>
            <a:ext cx="601980" cy="601980"/>
          </a:xfrm>
          <a:prstGeom prst="rect">
            <a:avLst/>
          </a:prstGeom>
        </xdr:spPr>
      </xdr:pic>
      <xdr:pic>
        <xdr:nvPicPr>
          <xdr:cNvPr id="10" name="Gráfico 9" descr="Trabajador de oficina con relleno sólido">
            <a:hlinkClick xmlns:r="http://schemas.openxmlformats.org/officeDocument/2006/relationships" r:id="rId27" tooltip="PERSPECTIVA CLIENTES"/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8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9"/>
              </a:ext>
            </a:extLst>
          </a:blip>
          <a:stretch>
            <a:fillRect/>
          </a:stretch>
        </xdr:blipFill>
        <xdr:spPr>
          <a:xfrm>
            <a:off x="2513512" y="129540"/>
            <a:ext cx="579120" cy="579120"/>
          </a:xfrm>
          <a:prstGeom prst="rect">
            <a:avLst/>
          </a:prstGeom>
        </xdr:spPr>
      </xdr:pic>
      <xdr:pic>
        <xdr:nvPicPr>
          <xdr:cNvPr id="11" name="Gráfico 10" descr="Piezas de ajedrez con relleno sólido">
            <a:hlinkClick xmlns:r="http://schemas.openxmlformats.org/officeDocument/2006/relationships" r:id="rId30" tooltip="INICIATIVAS ESTRATÉGICAS"/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1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2"/>
              </a:ext>
            </a:extLst>
          </a:blip>
          <a:stretch>
            <a:fillRect/>
          </a:stretch>
        </xdr:blipFill>
        <xdr:spPr>
          <a:xfrm>
            <a:off x="4495800" y="99060"/>
            <a:ext cx="640080" cy="640080"/>
          </a:xfrm>
          <a:prstGeom prst="rect">
            <a:avLst/>
          </a:prstGeom>
        </xdr:spPr>
      </xdr:pic>
    </xdr:grpSp>
    <xdr:clientData/>
  </xdr:twoCellAnchor>
  <xdr:twoCellAnchor editAs="absolute">
    <xdr:from>
      <xdr:col>4</xdr:col>
      <xdr:colOff>350520</xdr:colOff>
      <xdr:row>4</xdr:row>
      <xdr:rowOff>114300</xdr:rowOff>
    </xdr:from>
    <xdr:to>
      <xdr:col>5</xdr:col>
      <xdr:colOff>594360</xdr:colOff>
      <xdr:row>6</xdr:row>
      <xdr:rowOff>38100</xdr:rowOff>
    </xdr:to>
    <xdr:sp macro="" textlink="">
      <xdr:nvSpPr>
        <xdr:cNvPr id="21" name="Flecha: pentágono 20">
          <a:hlinkClick xmlns:r="http://schemas.openxmlformats.org/officeDocument/2006/relationships" r:id="rId33" tooltip="REALES"/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/>
      </xdr:nvSpPr>
      <xdr:spPr>
        <a:xfrm>
          <a:off x="4434840" y="876300"/>
          <a:ext cx="922020" cy="304800"/>
        </a:xfrm>
        <a:prstGeom prst="homePlate">
          <a:avLst/>
        </a:prstGeom>
        <a:solidFill>
          <a:schemeClr val="accent2">
            <a:lumMod val="75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E" sz="1200" b="1">
              <a:solidFill>
                <a:schemeClr val="bg1"/>
              </a:solidFill>
            </a:rPr>
            <a:t>Reales</a:t>
          </a:r>
        </a:p>
      </xdr:txBody>
    </xdr:sp>
    <xdr:clientData/>
  </xdr:twoCellAnchor>
  <xdr:twoCellAnchor editAs="absolute">
    <xdr:from>
      <xdr:col>3</xdr:col>
      <xdr:colOff>1440180</xdr:colOff>
      <xdr:row>4</xdr:row>
      <xdr:rowOff>114300</xdr:rowOff>
    </xdr:from>
    <xdr:to>
      <xdr:col>4</xdr:col>
      <xdr:colOff>335280</xdr:colOff>
      <xdr:row>6</xdr:row>
      <xdr:rowOff>38100</xdr:rowOff>
    </xdr:to>
    <xdr:sp macro="" textlink="">
      <xdr:nvSpPr>
        <xdr:cNvPr id="22" name="Flecha: pentágono 21">
          <a:hlinkClick xmlns:r="http://schemas.openxmlformats.org/officeDocument/2006/relationships" r:id="rId9" tooltip="OBJETIVOS"/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/>
      </xdr:nvSpPr>
      <xdr:spPr>
        <a:xfrm flipH="1">
          <a:off x="3497580" y="876300"/>
          <a:ext cx="922020" cy="304800"/>
        </a:xfrm>
        <a:prstGeom prst="homePlate">
          <a:avLst/>
        </a:prstGeom>
        <a:solidFill>
          <a:schemeClr val="accent4">
            <a:lumMod val="60000"/>
            <a:lumOff val="40000"/>
          </a:schemeClr>
        </a:solidFill>
        <a:ln>
          <a:solidFill>
            <a:schemeClr val="accent4">
              <a:lumMod val="5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/>
          <a:r>
            <a:rPr lang="es-PE" sz="12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Objetivos</a:t>
          </a:r>
        </a:p>
      </xdr:txBody>
    </xdr:sp>
    <xdr:clientData/>
  </xdr:twoCellAnchor>
  <xdr:twoCellAnchor editAs="oneCell">
    <xdr:from>
      <xdr:col>13</xdr:col>
      <xdr:colOff>68580</xdr:colOff>
      <xdr:row>0</xdr:row>
      <xdr:rowOff>0</xdr:rowOff>
    </xdr:from>
    <xdr:to>
      <xdr:col>15</xdr:col>
      <xdr:colOff>640080</xdr:colOff>
      <xdr:row>7</xdr:row>
      <xdr:rowOff>16583</xdr:rowOff>
    </xdr:to>
    <xdr:pic>
      <xdr:nvPicPr>
        <xdr:cNvPr id="23" name="Imagen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 cstate="print">
          <a:extLst>
            <a:ext uri="{BEBA8EAE-BF5A-486C-A8C5-ECC9F3942E4B}">
              <a14:imgProps xmlns:a14="http://schemas.microsoft.com/office/drawing/2010/main">
                <a14:imgLayer r:embed="rId35">
                  <a14:imgEffect>
                    <a14:backgroundRemoval t="9677" b="89677" l="6928" r="89910">
                      <a14:foregroundMark x1="7831" y1="76774" x2="7831" y2="76774"/>
                      <a14:foregroundMark x1="16717" y1="64086" x2="16717" y2="64086"/>
                      <a14:foregroundMark x1="6928" y1="61290" x2="6928" y2="61290"/>
                      <a14:foregroundMark x1="32078" y1="61290" x2="32078" y2="61290"/>
                      <a14:foregroundMark x1="48343" y1="75914" x2="48343" y2="75914"/>
                      <a14:foregroundMark x1="67018" y1="62581" x2="67018" y2="62581"/>
                      <a14:foregroundMark x1="72440" y1="65376" x2="72440" y2="65376"/>
                      <a14:foregroundMark x1="88705" y1="70968" x2="88705" y2="70968"/>
                      <a14:foregroundMark x1="89608" y1="38710" x2="89608" y2="38710"/>
                      <a14:foregroundMark x1="75904" y1="25376" x2="75904" y2="25376"/>
                      <a14:foregroundMark x1="65060" y1="25376" x2="65060" y2="25376"/>
                      <a14:foregroundMark x1="72440" y1="41505" x2="72440" y2="41505"/>
                      <a14:foregroundMark x1="62048" y1="49247" x2="62048" y2="49247"/>
                      <a14:foregroundMark x1="56627" y1="44301" x2="56627" y2="44301"/>
                      <a14:foregroundMark x1="61145" y1="31613" x2="61145" y2="31613"/>
                      <a14:foregroundMark x1="52711" y1="34409" x2="52711" y2="34409"/>
                      <a14:foregroundMark x1="45783" y1="40000" x2="45783" y2="40000"/>
                      <a14:foregroundMark x1="42319" y1="40000" x2="42319" y2="40000"/>
                      <a14:foregroundMark x1="36898" y1="47097" x2="36898" y2="47097"/>
                      <a14:foregroundMark x1="42319" y1="49247" x2="42319" y2="49247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36"/>
            </a:ext>
          </a:extLst>
        </a:blip>
        <a:stretch>
          <a:fillRect/>
        </a:stretch>
      </xdr:blipFill>
      <xdr:spPr>
        <a:xfrm>
          <a:off x="10256520" y="0"/>
          <a:ext cx="1927860" cy="1350083"/>
        </a:xfrm>
        <a:prstGeom prst="rect">
          <a:avLst/>
        </a:prstGeom>
        <a:effectLst>
          <a:glow rad="38100">
            <a:schemeClr val="bg1"/>
          </a:glow>
        </a:effectLst>
      </xdr:spPr>
    </xdr:pic>
    <xdr:clientData/>
  </xdr:twoCellAnchor>
  <xdr:twoCellAnchor>
    <xdr:from>
      <xdr:col>1</xdr:col>
      <xdr:colOff>137160</xdr:colOff>
      <xdr:row>0</xdr:row>
      <xdr:rowOff>68580</xdr:rowOff>
    </xdr:from>
    <xdr:to>
      <xdr:col>1</xdr:col>
      <xdr:colOff>327660</xdr:colOff>
      <xdr:row>1</xdr:row>
      <xdr:rowOff>68580</xdr:rowOff>
    </xdr:to>
    <xdr:sp macro="" textlink="">
      <xdr:nvSpPr>
        <xdr:cNvPr id="24" name="Flecha: pentágono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/>
      </xdr:nvSpPr>
      <xdr:spPr>
        <a:xfrm rot="5400000">
          <a:off x="251460" y="68580"/>
          <a:ext cx="190500" cy="190500"/>
        </a:xfrm>
        <a:prstGeom prst="homePlate">
          <a:avLst/>
        </a:prstGeom>
        <a:solidFill>
          <a:schemeClr val="accent1"/>
        </a:solidFill>
        <a:ln>
          <a:solidFill>
            <a:schemeClr val="bg1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54</xdr:col>
      <xdr:colOff>80011</xdr:colOff>
      <xdr:row>12</xdr:row>
      <xdr:rowOff>14072</xdr:rowOff>
    </xdr:from>
    <xdr:to>
      <xdr:col>68</xdr:col>
      <xdr:colOff>57153</xdr:colOff>
      <xdr:row>22</xdr:row>
      <xdr:rowOff>27623</xdr:rowOff>
    </xdr:to>
    <xdr:cxnSp macro="">
      <xdr:nvCxnSpPr>
        <xdr:cNvPr id="108" name="Conector em curva 107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CxnSpPr>
          <a:stCxn id="136" idx="3"/>
          <a:endCxn id="96" idx="3"/>
        </xdr:cNvCxnSpPr>
      </xdr:nvCxnSpPr>
      <xdr:spPr>
        <a:xfrm flipH="1" flipV="1">
          <a:off x="6252211" y="2361032"/>
          <a:ext cx="1577342" cy="2017611"/>
        </a:xfrm>
        <a:prstGeom prst="curvedConnector3">
          <a:avLst>
            <a:gd name="adj1" fmla="val -14493"/>
          </a:avLst>
        </a:prstGeom>
        <a:ln>
          <a:tailEnd type="stealth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50</xdr:col>
      <xdr:colOff>27624</xdr:colOff>
      <xdr:row>26</xdr:row>
      <xdr:rowOff>97155</xdr:rowOff>
    </xdr:from>
    <xdr:to>
      <xdr:col>63</xdr:col>
      <xdr:colOff>88582</xdr:colOff>
      <xdr:row>28</xdr:row>
      <xdr:rowOff>47624</xdr:rowOff>
    </xdr:to>
    <xdr:cxnSp macro="">
      <xdr:nvCxnSpPr>
        <xdr:cNvPr id="112" name="Conector de seta reta 111">
          <a:extLst>
            <a:ext uri="{FF2B5EF4-FFF2-40B4-BE49-F238E27FC236}">
              <a16:creationId xmlns:a16="http://schemas.microsoft.com/office/drawing/2014/main" id="{00000000-0008-0000-0400-000070000000}"/>
            </a:ext>
          </a:extLst>
        </xdr:cNvPr>
        <xdr:cNvCxnSpPr>
          <a:stCxn id="102" idx="0"/>
        </xdr:cNvCxnSpPr>
      </xdr:nvCxnSpPr>
      <xdr:spPr>
        <a:xfrm flipH="1" flipV="1">
          <a:off x="5742624" y="5187315"/>
          <a:ext cx="1546858" cy="346709"/>
        </a:xfrm>
        <a:prstGeom prst="straightConnector1">
          <a:avLst/>
        </a:prstGeom>
        <a:ln>
          <a:tailEnd type="stealth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46</xdr:col>
      <xdr:colOff>112396</xdr:colOff>
      <xdr:row>15</xdr:row>
      <xdr:rowOff>20004</xdr:rowOff>
    </xdr:from>
    <xdr:to>
      <xdr:col>48</xdr:col>
      <xdr:colOff>20004</xdr:colOff>
      <xdr:row>17</xdr:row>
      <xdr:rowOff>47627</xdr:rowOff>
    </xdr:to>
    <xdr:cxnSp macro="">
      <xdr:nvCxnSpPr>
        <xdr:cNvPr id="114" name="Forma 113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CxnSpPr>
          <a:stCxn id="99" idx="0"/>
          <a:endCxn id="97" idx="3"/>
        </xdr:cNvCxnSpPr>
      </xdr:nvCxnSpPr>
      <xdr:spPr>
        <a:xfrm rot="16200000" flipV="1">
          <a:off x="5241608" y="3128012"/>
          <a:ext cx="393383" cy="136208"/>
        </a:xfrm>
        <a:prstGeom prst="curvedConnector2">
          <a:avLst/>
        </a:prstGeom>
        <a:ln>
          <a:tailEnd type="stealth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48</xdr:col>
      <xdr:colOff>20003</xdr:colOff>
      <xdr:row>19</xdr:row>
      <xdr:rowOff>98627</xdr:rowOff>
    </xdr:from>
    <xdr:to>
      <xdr:col>51</xdr:col>
      <xdr:colOff>28578</xdr:colOff>
      <xdr:row>22</xdr:row>
      <xdr:rowOff>37148</xdr:rowOff>
    </xdr:to>
    <xdr:cxnSp macro="">
      <xdr:nvCxnSpPr>
        <xdr:cNvPr id="116" name="Forma 115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CxnSpPr>
          <a:stCxn id="135" idx="3"/>
          <a:endCxn id="99" idx="2"/>
        </xdr:cNvCxnSpPr>
      </xdr:nvCxnSpPr>
      <xdr:spPr>
        <a:xfrm flipH="1" flipV="1">
          <a:off x="5506403" y="3893387"/>
          <a:ext cx="351475" cy="494781"/>
        </a:xfrm>
        <a:prstGeom prst="curvedConnector4">
          <a:avLst>
            <a:gd name="adj1" fmla="val -65040"/>
            <a:gd name="adj2" fmla="val 74160"/>
          </a:avLst>
        </a:prstGeom>
        <a:ln>
          <a:tailEnd type="stealth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18</xdr:col>
      <xdr:colOff>62862</xdr:colOff>
      <xdr:row>18</xdr:row>
      <xdr:rowOff>31217</xdr:rowOff>
    </xdr:from>
    <xdr:to>
      <xdr:col>26</xdr:col>
      <xdr:colOff>89533</xdr:colOff>
      <xdr:row>22</xdr:row>
      <xdr:rowOff>23813</xdr:rowOff>
    </xdr:to>
    <xdr:cxnSp macro="">
      <xdr:nvCxnSpPr>
        <xdr:cNvPr id="118" name="Forma 117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CxnSpPr>
          <a:stCxn id="100" idx="1"/>
          <a:endCxn id="98" idx="1"/>
        </xdr:cNvCxnSpPr>
      </xdr:nvCxnSpPr>
      <xdr:spPr>
        <a:xfrm rot="10800000" flipH="1">
          <a:off x="2120262" y="3643097"/>
          <a:ext cx="941071" cy="731736"/>
        </a:xfrm>
        <a:prstGeom prst="curvedConnector3">
          <a:avLst>
            <a:gd name="adj1" fmla="val -24291"/>
          </a:avLst>
        </a:prstGeom>
        <a:ln>
          <a:tailEnd type="stealth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30</xdr:col>
      <xdr:colOff>112395</xdr:colOff>
      <xdr:row>15</xdr:row>
      <xdr:rowOff>20004</xdr:rowOff>
    </xdr:from>
    <xdr:to>
      <xdr:col>31</xdr:col>
      <xdr:colOff>36195</xdr:colOff>
      <xdr:row>17</xdr:row>
      <xdr:rowOff>66678</xdr:rowOff>
    </xdr:to>
    <xdr:cxnSp macro="">
      <xdr:nvCxnSpPr>
        <xdr:cNvPr id="119" name="Forma 118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CxnSpPr>
          <a:endCxn id="97" idx="1"/>
        </xdr:cNvCxnSpPr>
      </xdr:nvCxnSpPr>
      <xdr:spPr>
        <a:xfrm rot="16200000" flipV="1">
          <a:off x="3354228" y="3186591"/>
          <a:ext cx="412434" cy="38100"/>
        </a:xfrm>
        <a:prstGeom prst="curvedConnector4">
          <a:avLst>
            <a:gd name="adj1" fmla="val 23326"/>
            <a:gd name="adj2" fmla="val 700000"/>
          </a:avLst>
        </a:prstGeom>
        <a:ln>
          <a:tailEnd type="stealth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26</xdr:col>
      <xdr:colOff>45721</xdr:colOff>
      <xdr:row>12</xdr:row>
      <xdr:rowOff>15978</xdr:rowOff>
    </xdr:from>
    <xdr:to>
      <xdr:col>30</xdr:col>
      <xdr:colOff>112396</xdr:colOff>
      <xdr:row>15</xdr:row>
      <xdr:rowOff>20005</xdr:rowOff>
    </xdr:to>
    <xdr:cxnSp macro="">
      <xdr:nvCxnSpPr>
        <xdr:cNvPr id="122" name="Forma 12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CxnSpPr>
          <a:stCxn id="97" idx="1"/>
          <a:endCxn id="95" idx="1"/>
        </xdr:cNvCxnSpPr>
      </xdr:nvCxnSpPr>
      <xdr:spPr>
        <a:xfrm rot="10800000">
          <a:off x="3017521" y="2362938"/>
          <a:ext cx="523875" cy="636487"/>
        </a:xfrm>
        <a:prstGeom prst="curvedConnector3">
          <a:avLst>
            <a:gd name="adj1" fmla="val 143636"/>
          </a:avLst>
        </a:prstGeom>
        <a:ln>
          <a:tailEnd type="stealth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47</xdr:col>
      <xdr:colOff>51436</xdr:colOff>
      <xdr:row>9</xdr:row>
      <xdr:rowOff>72391</xdr:rowOff>
    </xdr:from>
    <xdr:to>
      <xdr:col>48</xdr:col>
      <xdr:colOff>13337</xdr:colOff>
      <xdr:row>11</xdr:row>
      <xdr:rowOff>41912</xdr:rowOff>
    </xdr:to>
    <xdr:cxnSp macro="">
      <xdr:nvCxnSpPr>
        <xdr:cNvPr id="127" name="Forma 126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CxnSpPr>
          <a:stCxn id="96" idx="0"/>
          <a:endCxn id="94" idx="3"/>
        </xdr:cNvCxnSpPr>
      </xdr:nvCxnSpPr>
      <xdr:spPr>
        <a:xfrm rot="16200000" flipV="1">
          <a:off x="5297806" y="1897381"/>
          <a:ext cx="327661" cy="76201"/>
        </a:xfrm>
        <a:prstGeom prst="curvedConnector2">
          <a:avLst/>
        </a:prstGeom>
        <a:ln>
          <a:tailEnd type="stealth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33</xdr:col>
      <xdr:colOff>108583</xdr:colOff>
      <xdr:row>9</xdr:row>
      <xdr:rowOff>72391</xdr:rowOff>
    </xdr:from>
    <xdr:to>
      <xdr:col>34</xdr:col>
      <xdr:colOff>80010</xdr:colOff>
      <xdr:row>11</xdr:row>
      <xdr:rowOff>43967</xdr:rowOff>
    </xdr:to>
    <xdr:cxnSp macro="">
      <xdr:nvCxnSpPr>
        <xdr:cNvPr id="128" name="Forma 127">
          <a:extLst>
            <a:ext uri="{FF2B5EF4-FFF2-40B4-BE49-F238E27FC236}">
              <a16:creationId xmlns:a16="http://schemas.microsoft.com/office/drawing/2014/main" id="{00000000-0008-0000-0400-000080000000}"/>
            </a:ext>
          </a:extLst>
        </xdr:cNvPr>
        <xdr:cNvCxnSpPr>
          <a:endCxn id="94" idx="1"/>
        </xdr:cNvCxnSpPr>
      </xdr:nvCxnSpPr>
      <xdr:spPr>
        <a:xfrm rot="16200000" flipV="1">
          <a:off x="3758489" y="1893645"/>
          <a:ext cx="329716" cy="85727"/>
        </a:xfrm>
        <a:prstGeom prst="curvedConnector4">
          <a:avLst>
            <a:gd name="adj1" fmla="val 17934"/>
            <a:gd name="adj2" fmla="val 366660"/>
          </a:avLst>
        </a:prstGeom>
        <a:ln>
          <a:tailEnd type="stealth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 editAs="absolute">
    <xdr:from>
      <xdr:col>33</xdr:col>
      <xdr:colOff>108583</xdr:colOff>
      <xdr:row>8</xdr:row>
      <xdr:rowOff>43817</xdr:rowOff>
    </xdr:from>
    <xdr:to>
      <xdr:col>47</xdr:col>
      <xdr:colOff>51435</xdr:colOff>
      <xdr:row>10</xdr:row>
      <xdr:rowOff>100965</xdr:rowOff>
    </xdr:to>
    <xdr:sp macro="" textlink="">
      <xdr:nvSpPr>
        <xdr:cNvPr id="94" name="Retângulo de cantos arredondados 93">
          <a:extLst>
            <a:ext uri="{FF2B5EF4-FFF2-40B4-BE49-F238E27FC236}">
              <a16:creationId xmlns:a16="http://schemas.microsoft.com/office/drawing/2014/main" id="{00000000-0008-0000-0400-00005E000000}"/>
            </a:ext>
          </a:extLst>
        </xdr:cNvPr>
        <xdr:cNvSpPr/>
      </xdr:nvSpPr>
      <xdr:spPr>
        <a:xfrm>
          <a:off x="3880483" y="1560197"/>
          <a:ext cx="1543052" cy="422908"/>
        </a:xfrm>
        <a:prstGeom prst="roundRect">
          <a:avLst>
            <a:gd name="adj" fmla="val 50000"/>
          </a:avLst>
        </a:prstGeom>
        <a:noFill/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marL="0" indent="0"/>
          <a:endParaRPr lang="es-PE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 editAs="absolute">
    <xdr:from>
      <xdr:col>26</xdr:col>
      <xdr:colOff>45720</xdr:colOff>
      <xdr:row>11</xdr:row>
      <xdr:rowOff>43817</xdr:rowOff>
    </xdr:from>
    <xdr:to>
      <xdr:col>38</xdr:col>
      <xdr:colOff>112395</xdr:colOff>
      <xdr:row>13</xdr:row>
      <xdr:rowOff>94817</xdr:rowOff>
    </xdr:to>
    <xdr:sp macro="" textlink="">
      <xdr:nvSpPr>
        <xdr:cNvPr id="95" name="Retângulo de cantos arredondados 94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SpPr/>
      </xdr:nvSpPr>
      <xdr:spPr>
        <a:xfrm>
          <a:off x="3017520" y="2101217"/>
          <a:ext cx="1438275" cy="523440"/>
        </a:xfrm>
        <a:prstGeom prst="roundRect">
          <a:avLst>
            <a:gd name="adj" fmla="val 50000"/>
          </a:avLst>
        </a:prstGeom>
        <a:noFill/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marL="0" indent="0"/>
          <a:endParaRPr lang="es-PE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 editAs="absolute">
    <xdr:from>
      <xdr:col>41</xdr:col>
      <xdr:colOff>60961</xdr:colOff>
      <xdr:row>11</xdr:row>
      <xdr:rowOff>41912</xdr:rowOff>
    </xdr:from>
    <xdr:to>
      <xdr:col>54</xdr:col>
      <xdr:colOff>80011</xdr:colOff>
      <xdr:row>13</xdr:row>
      <xdr:rowOff>92912</xdr:rowOff>
    </xdr:to>
    <xdr:sp macro="" textlink="">
      <xdr:nvSpPr>
        <xdr:cNvPr id="96" name="Retângulo de cantos arredondados 95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SpPr/>
      </xdr:nvSpPr>
      <xdr:spPr>
        <a:xfrm>
          <a:off x="4747261" y="2099312"/>
          <a:ext cx="1504950" cy="523440"/>
        </a:xfrm>
        <a:prstGeom prst="roundRect">
          <a:avLst>
            <a:gd name="adj" fmla="val 50000"/>
          </a:avLst>
        </a:prstGeom>
        <a:noFill/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marL="0" indent="0"/>
          <a:endParaRPr lang="es-PE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 editAs="absolute">
    <xdr:from>
      <xdr:col>30</xdr:col>
      <xdr:colOff>112395</xdr:colOff>
      <xdr:row>14</xdr:row>
      <xdr:rowOff>66677</xdr:rowOff>
    </xdr:from>
    <xdr:to>
      <xdr:col>46</xdr:col>
      <xdr:colOff>112395</xdr:colOff>
      <xdr:row>16</xdr:row>
      <xdr:rowOff>57150</xdr:rowOff>
    </xdr:to>
    <xdr:sp macro="" textlink="">
      <xdr:nvSpPr>
        <xdr:cNvPr id="97" name="Retângulo de cantos arredondados 96">
          <a:extLst>
            <a:ext uri="{FF2B5EF4-FFF2-40B4-BE49-F238E27FC236}">
              <a16:creationId xmlns:a16="http://schemas.microsoft.com/office/drawing/2014/main" id="{00000000-0008-0000-0400-000061000000}"/>
            </a:ext>
          </a:extLst>
        </xdr:cNvPr>
        <xdr:cNvSpPr/>
      </xdr:nvSpPr>
      <xdr:spPr>
        <a:xfrm>
          <a:off x="3541395" y="2779397"/>
          <a:ext cx="1828800" cy="440053"/>
        </a:xfrm>
        <a:prstGeom prst="roundRect">
          <a:avLst>
            <a:gd name="adj" fmla="val 50000"/>
          </a:avLst>
        </a:prstGeom>
        <a:noFill/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marL="0" indent="0"/>
          <a:endParaRPr lang="es-PE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 editAs="absolute">
    <xdr:from>
      <xdr:col>26</xdr:col>
      <xdr:colOff>89534</xdr:colOff>
      <xdr:row>17</xdr:row>
      <xdr:rowOff>47627</xdr:rowOff>
    </xdr:from>
    <xdr:to>
      <xdr:col>39</xdr:col>
      <xdr:colOff>80010</xdr:colOff>
      <xdr:row>19</xdr:row>
      <xdr:rowOff>98627</xdr:rowOff>
    </xdr:to>
    <xdr:sp macro="" textlink="">
      <xdr:nvSpPr>
        <xdr:cNvPr id="98" name="Retângulo de cantos arredondados 97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SpPr/>
      </xdr:nvSpPr>
      <xdr:spPr>
        <a:xfrm>
          <a:off x="3061334" y="3392807"/>
          <a:ext cx="1476376" cy="500580"/>
        </a:xfrm>
        <a:prstGeom prst="roundRect">
          <a:avLst>
            <a:gd name="adj" fmla="val 50000"/>
          </a:avLst>
        </a:prstGeom>
        <a:noFill/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marL="0" indent="0"/>
          <a:endParaRPr lang="es-PE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 editAs="absolute">
    <xdr:from>
      <xdr:col>41</xdr:col>
      <xdr:colOff>62866</xdr:colOff>
      <xdr:row>17</xdr:row>
      <xdr:rowOff>47627</xdr:rowOff>
    </xdr:from>
    <xdr:to>
      <xdr:col>54</xdr:col>
      <xdr:colOff>91440</xdr:colOff>
      <xdr:row>19</xdr:row>
      <xdr:rowOff>98627</xdr:rowOff>
    </xdr:to>
    <xdr:sp macro="" textlink="">
      <xdr:nvSpPr>
        <xdr:cNvPr id="99" name="Retângulo de cantos arredondados 98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SpPr/>
      </xdr:nvSpPr>
      <xdr:spPr>
        <a:xfrm>
          <a:off x="4749166" y="3392807"/>
          <a:ext cx="1514474" cy="500580"/>
        </a:xfrm>
        <a:prstGeom prst="roundRect">
          <a:avLst>
            <a:gd name="adj" fmla="val 50000"/>
          </a:avLst>
        </a:prstGeom>
        <a:noFill/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marL="0" indent="0"/>
          <a:endParaRPr lang="es-PE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 editAs="absolute">
    <xdr:from>
      <xdr:col>18</xdr:col>
      <xdr:colOff>62863</xdr:colOff>
      <xdr:row>20</xdr:row>
      <xdr:rowOff>158115</xdr:rowOff>
    </xdr:from>
    <xdr:to>
      <xdr:col>33</xdr:col>
      <xdr:colOff>91441</xdr:colOff>
      <xdr:row>23</xdr:row>
      <xdr:rowOff>72390</xdr:rowOff>
    </xdr:to>
    <xdr:sp macro="" textlink="">
      <xdr:nvSpPr>
        <xdr:cNvPr id="100" name="Retângulo de cantos arredondados 99">
          <a:extLst>
            <a:ext uri="{FF2B5EF4-FFF2-40B4-BE49-F238E27FC236}">
              <a16:creationId xmlns:a16="http://schemas.microsoft.com/office/drawing/2014/main" id="{00000000-0008-0000-0400-000064000000}"/>
            </a:ext>
          </a:extLst>
        </xdr:cNvPr>
        <xdr:cNvSpPr/>
      </xdr:nvSpPr>
      <xdr:spPr>
        <a:xfrm>
          <a:off x="2120263" y="4135755"/>
          <a:ext cx="1743078" cy="478155"/>
        </a:xfrm>
        <a:prstGeom prst="roundRect">
          <a:avLst>
            <a:gd name="adj" fmla="val 50000"/>
          </a:avLst>
        </a:prstGeom>
        <a:noFill/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marL="0" indent="0"/>
          <a:endParaRPr lang="es-PE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 editAs="absolute">
    <xdr:from>
      <xdr:col>55</xdr:col>
      <xdr:colOff>112394</xdr:colOff>
      <xdr:row>28</xdr:row>
      <xdr:rowOff>47624</xdr:rowOff>
    </xdr:from>
    <xdr:to>
      <xdr:col>71</xdr:col>
      <xdr:colOff>64769</xdr:colOff>
      <xdr:row>30</xdr:row>
      <xdr:rowOff>149864</xdr:rowOff>
    </xdr:to>
    <xdr:sp macro="" textlink="">
      <xdr:nvSpPr>
        <xdr:cNvPr id="102" name="Retângulo de cantos arredondados 101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/>
      </xdr:nvSpPr>
      <xdr:spPr>
        <a:xfrm>
          <a:off x="6398894" y="5534024"/>
          <a:ext cx="1781175" cy="468000"/>
        </a:xfrm>
        <a:prstGeom prst="roundRect">
          <a:avLst>
            <a:gd name="adj" fmla="val 50000"/>
          </a:avLst>
        </a:prstGeom>
        <a:noFill/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marL="0" indent="0"/>
          <a:endParaRPr lang="es-PE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 editAs="absolute">
    <xdr:from>
      <xdr:col>34</xdr:col>
      <xdr:colOff>99059</xdr:colOff>
      <xdr:row>28</xdr:row>
      <xdr:rowOff>59055</xdr:rowOff>
    </xdr:from>
    <xdr:to>
      <xdr:col>50</xdr:col>
      <xdr:colOff>68580</xdr:colOff>
      <xdr:row>30</xdr:row>
      <xdr:rowOff>161295</xdr:rowOff>
    </xdr:to>
    <xdr:sp macro="" textlink="">
      <xdr:nvSpPr>
        <xdr:cNvPr id="103" name="Retângulo de cantos arredondados 102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/>
      </xdr:nvSpPr>
      <xdr:spPr>
        <a:xfrm>
          <a:off x="3985259" y="5545455"/>
          <a:ext cx="1798321" cy="468000"/>
        </a:xfrm>
        <a:prstGeom prst="roundRect">
          <a:avLst>
            <a:gd name="adj" fmla="val 50000"/>
          </a:avLst>
        </a:prstGeom>
        <a:noFill/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marL="0" indent="0"/>
          <a:endParaRPr lang="es-PE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 editAs="absolute">
    <xdr:from>
      <xdr:col>18</xdr:col>
      <xdr:colOff>30480</xdr:colOff>
      <xdr:row>28</xdr:row>
      <xdr:rowOff>49531</xdr:rowOff>
    </xdr:from>
    <xdr:to>
      <xdr:col>33</xdr:col>
      <xdr:colOff>106680</xdr:colOff>
      <xdr:row>30</xdr:row>
      <xdr:rowOff>151771</xdr:rowOff>
    </xdr:to>
    <xdr:sp macro="" textlink="">
      <xdr:nvSpPr>
        <xdr:cNvPr id="104" name="Retângulo de cantos arredondados 103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/>
      </xdr:nvSpPr>
      <xdr:spPr>
        <a:xfrm>
          <a:off x="2087880" y="5535931"/>
          <a:ext cx="1790700" cy="468000"/>
        </a:xfrm>
        <a:prstGeom prst="roundRect">
          <a:avLst>
            <a:gd name="adj" fmla="val 50000"/>
          </a:avLst>
        </a:prstGeom>
        <a:noFill/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marL="0" indent="0"/>
          <a:endParaRPr lang="es-PE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 editAs="absolute">
    <xdr:from>
      <xdr:col>42</xdr:col>
      <xdr:colOff>70485</xdr:colOff>
      <xdr:row>23</xdr:row>
      <xdr:rowOff>160020</xdr:rowOff>
    </xdr:from>
    <xdr:to>
      <xdr:col>57</xdr:col>
      <xdr:colOff>99063</xdr:colOff>
      <xdr:row>26</xdr:row>
      <xdr:rowOff>74295</xdr:rowOff>
    </xdr:to>
    <xdr:sp macro="" textlink="">
      <xdr:nvSpPr>
        <xdr:cNvPr id="134" name="Retângulo de cantos arredondados 99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/>
      </xdr:nvSpPr>
      <xdr:spPr>
        <a:xfrm>
          <a:off x="4871085" y="4701540"/>
          <a:ext cx="1743078" cy="462915"/>
        </a:xfrm>
        <a:prstGeom prst="roundRect">
          <a:avLst>
            <a:gd name="adj" fmla="val 50000"/>
          </a:avLst>
        </a:prstGeom>
        <a:noFill/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marL="0" indent="0"/>
          <a:endParaRPr lang="es-PE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 editAs="absolute">
    <xdr:from>
      <xdr:col>36</xdr:col>
      <xdr:colOff>0</xdr:colOff>
      <xdr:row>20</xdr:row>
      <xdr:rowOff>171450</xdr:rowOff>
    </xdr:from>
    <xdr:to>
      <xdr:col>51</xdr:col>
      <xdr:colOff>28578</xdr:colOff>
      <xdr:row>23</xdr:row>
      <xdr:rowOff>85725</xdr:rowOff>
    </xdr:to>
    <xdr:sp macro="" textlink="">
      <xdr:nvSpPr>
        <xdr:cNvPr id="135" name="Retângulo de cantos arredondados 99">
          <a:extLst>
            <a:ext uri="{FF2B5EF4-FFF2-40B4-BE49-F238E27FC236}">
              <a16:creationId xmlns:a16="http://schemas.microsoft.com/office/drawing/2014/main" id="{00000000-0008-0000-0400-000087000000}"/>
            </a:ext>
          </a:extLst>
        </xdr:cNvPr>
        <xdr:cNvSpPr/>
      </xdr:nvSpPr>
      <xdr:spPr>
        <a:xfrm>
          <a:off x="4114800" y="4238625"/>
          <a:ext cx="1743078" cy="485775"/>
        </a:xfrm>
        <a:prstGeom prst="roundRect">
          <a:avLst>
            <a:gd name="adj" fmla="val 50000"/>
          </a:avLst>
        </a:prstGeom>
        <a:noFill/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marL="0" indent="0"/>
          <a:endParaRPr lang="es-PE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 editAs="absolute">
    <xdr:from>
      <xdr:col>53</xdr:col>
      <xdr:colOff>28575</xdr:colOff>
      <xdr:row>20</xdr:row>
      <xdr:rowOff>161925</xdr:rowOff>
    </xdr:from>
    <xdr:to>
      <xdr:col>68</xdr:col>
      <xdr:colOff>57153</xdr:colOff>
      <xdr:row>23</xdr:row>
      <xdr:rowOff>76200</xdr:rowOff>
    </xdr:to>
    <xdr:sp macro="" textlink="">
      <xdr:nvSpPr>
        <xdr:cNvPr id="136" name="Retângulo de cantos arredondados 99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/>
      </xdr:nvSpPr>
      <xdr:spPr>
        <a:xfrm>
          <a:off x="6086475" y="4229100"/>
          <a:ext cx="1743078" cy="485775"/>
        </a:xfrm>
        <a:prstGeom prst="roundRect">
          <a:avLst>
            <a:gd name="adj" fmla="val 50000"/>
          </a:avLst>
        </a:prstGeom>
        <a:noFill/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marL="0" indent="0"/>
          <a:endParaRPr lang="es-PE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 editAs="absolute">
    <xdr:from>
      <xdr:col>25</xdr:col>
      <xdr:colOff>91440</xdr:colOff>
      <xdr:row>23</xdr:row>
      <xdr:rowOff>160020</xdr:rowOff>
    </xdr:from>
    <xdr:to>
      <xdr:col>41</xdr:col>
      <xdr:colOff>5718</xdr:colOff>
      <xdr:row>26</xdr:row>
      <xdr:rowOff>74295</xdr:rowOff>
    </xdr:to>
    <xdr:sp macro="" textlink="">
      <xdr:nvSpPr>
        <xdr:cNvPr id="137" name="Retângulo de cantos arredondados 99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/>
      </xdr:nvSpPr>
      <xdr:spPr>
        <a:xfrm>
          <a:off x="2948940" y="4701540"/>
          <a:ext cx="1743078" cy="462915"/>
        </a:xfrm>
        <a:prstGeom prst="roundRect">
          <a:avLst>
            <a:gd name="adj" fmla="val 50000"/>
          </a:avLst>
        </a:prstGeom>
        <a:noFill/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pPr marL="0" indent="0"/>
          <a:endParaRPr lang="es-PE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33</xdr:col>
      <xdr:colOff>48579</xdr:colOff>
      <xdr:row>26</xdr:row>
      <xdr:rowOff>74295</xdr:rowOff>
    </xdr:from>
    <xdr:to>
      <xdr:col>42</xdr:col>
      <xdr:colOff>83820</xdr:colOff>
      <xdr:row>28</xdr:row>
      <xdr:rowOff>59055</xdr:rowOff>
    </xdr:to>
    <xdr:cxnSp macro="">
      <xdr:nvCxnSpPr>
        <xdr:cNvPr id="141" name="Conector de seta reta 111">
          <a:extLst>
            <a:ext uri="{FF2B5EF4-FFF2-40B4-BE49-F238E27FC236}">
              <a16:creationId xmlns:a16="http://schemas.microsoft.com/office/drawing/2014/main" id="{00000000-0008-0000-0400-00008D000000}"/>
            </a:ext>
          </a:extLst>
        </xdr:cNvPr>
        <xdr:cNvCxnSpPr>
          <a:stCxn id="103" idx="0"/>
          <a:endCxn id="137" idx="2"/>
        </xdr:cNvCxnSpPr>
      </xdr:nvCxnSpPr>
      <xdr:spPr>
        <a:xfrm flipH="1" flipV="1">
          <a:off x="3820479" y="5164455"/>
          <a:ext cx="1063941" cy="381000"/>
        </a:xfrm>
        <a:prstGeom prst="straightConnector1">
          <a:avLst/>
        </a:prstGeom>
        <a:ln>
          <a:tailEnd type="stealth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25</xdr:col>
      <xdr:colOff>91441</xdr:colOff>
      <xdr:row>25</xdr:row>
      <xdr:rowOff>25718</xdr:rowOff>
    </xdr:from>
    <xdr:to>
      <xdr:col>26</xdr:col>
      <xdr:colOff>11431</xdr:colOff>
      <xdr:row>28</xdr:row>
      <xdr:rowOff>49531</xdr:rowOff>
    </xdr:to>
    <xdr:cxnSp macro="">
      <xdr:nvCxnSpPr>
        <xdr:cNvPr id="144" name="Forma 117">
          <a:extLst>
            <a:ext uri="{FF2B5EF4-FFF2-40B4-BE49-F238E27FC236}">
              <a16:creationId xmlns:a16="http://schemas.microsoft.com/office/drawing/2014/main" id="{00000000-0008-0000-0400-000090000000}"/>
            </a:ext>
          </a:extLst>
        </xdr:cNvPr>
        <xdr:cNvCxnSpPr>
          <a:stCxn id="104" idx="0"/>
          <a:endCxn id="137" idx="1"/>
        </xdr:cNvCxnSpPr>
      </xdr:nvCxnSpPr>
      <xdr:spPr>
        <a:xfrm rot="16200000" flipV="1">
          <a:off x="2664619" y="5217320"/>
          <a:ext cx="602933" cy="34290"/>
        </a:xfrm>
        <a:prstGeom prst="curvedConnector4">
          <a:avLst>
            <a:gd name="adj1" fmla="val 30806"/>
            <a:gd name="adj2" fmla="val 3277778"/>
          </a:avLst>
        </a:prstGeom>
        <a:ln>
          <a:tailEnd type="stealth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 editAs="absolute">
    <xdr:from>
      <xdr:col>45</xdr:col>
      <xdr:colOff>93350</xdr:colOff>
      <xdr:row>13</xdr:row>
      <xdr:rowOff>52391</xdr:rowOff>
    </xdr:from>
    <xdr:to>
      <xdr:col>46</xdr:col>
      <xdr:colOff>112395</xdr:colOff>
      <xdr:row>15</xdr:row>
      <xdr:rowOff>23814</xdr:rowOff>
    </xdr:to>
    <xdr:cxnSp macro="">
      <xdr:nvCxnSpPr>
        <xdr:cNvPr id="146" name="Forma 113">
          <a:extLst>
            <a:ext uri="{FF2B5EF4-FFF2-40B4-BE49-F238E27FC236}">
              <a16:creationId xmlns:a16="http://schemas.microsoft.com/office/drawing/2014/main" id="{00000000-0008-0000-0400-000092000000}"/>
            </a:ext>
          </a:extLst>
        </xdr:cNvPr>
        <xdr:cNvCxnSpPr>
          <a:stCxn id="97" idx="3"/>
        </xdr:cNvCxnSpPr>
      </xdr:nvCxnSpPr>
      <xdr:spPr>
        <a:xfrm flipH="1" flipV="1">
          <a:off x="5236850" y="2582231"/>
          <a:ext cx="133345" cy="421003"/>
        </a:xfrm>
        <a:prstGeom prst="curvedConnector4">
          <a:avLst>
            <a:gd name="adj1" fmla="val -171435"/>
            <a:gd name="adj2" fmla="val 76111"/>
          </a:avLst>
        </a:prstGeom>
        <a:ln>
          <a:tailEnd type="stealth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0</xdr:col>
      <xdr:colOff>0</xdr:colOff>
      <xdr:row>0</xdr:row>
      <xdr:rowOff>60960</xdr:rowOff>
    </xdr:from>
    <xdr:to>
      <xdr:col>47</xdr:col>
      <xdr:colOff>60960</xdr:colOff>
      <xdr:row>4</xdr:row>
      <xdr:rowOff>15240</xdr:rowOff>
    </xdr:to>
    <xdr:grpSp>
      <xdr:nvGrpSpPr>
        <xdr:cNvPr id="4" name="Grupo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pSpPr/>
      </xdr:nvGrpSpPr>
      <xdr:grpSpPr>
        <a:xfrm>
          <a:off x="0" y="60960"/>
          <a:ext cx="5433060" cy="716280"/>
          <a:chOff x="0" y="60960"/>
          <a:chExt cx="5433060" cy="716280"/>
        </a:xfrm>
      </xdr:grpSpPr>
      <xdr:grpSp>
        <xdr:nvGrpSpPr>
          <xdr:cNvPr id="5" name="Grupo 4">
            <a:extLst>
              <a:ext uri="{FF2B5EF4-FFF2-40B4-BE49-F238E27FC236}">
                <a16:creationId xmlns:a16="http://schemas.microsoft.com/office/drawing/2014/main" id="{00000000-0008-0000-0400-000005000000}"/>
              </a:ext>
            </a:extLst>
          </xdr:cNvPr>
          <xdr:cNvGrpSpPr/>
        </xdr:nvGrpSpPr>
        <xdr:grpSpPr>
          <a:xfrm>
            <a:off x="0" y="83820"/>
            <a:ext cx="5433060" cy="647700"/>
            <a:chOff x="365760" y="289560"/>
            <a:chExt cx="5433060" cy="640080"/>
          </a:xfrm>
        </xdr:grpSpPr>
        <xdr:sp macro="" textlink="">
          <xdr:nvSpPr>
            <xdr:cNvPr id="16" name="Rectángulo: esquinas redondeadas 15">
              <a:extLst>
                <a:ext uri="{FF2B5EF4-FFF2-40B4-BE49-F238E27FC236}">
                  <a16:creationId xmlns:a16="http://schemas.microsoft.com/office/drawing/2014/main" id="{00000000-0008-0000-0400-000010000000}"/>
                </a:ext>
              </a:extLst>
            </xdr:cNvPr>
            <xdr:cNvSpPr/>
          </xdr:nvSpPr>
          <xdr:spPr>
            <a:xfrm>
              <a:off x="685800" y="289560"/>
              <a:ext cx="5113020" cy="640080"/>
            </a:xfrm>
            <a:prstGeom prst="roundRect">
              <a:avLst>
                <a:gd name="adj" fmla="val 50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PE" sz="1100"/>
            </a:p>
          </xdr:txBody>
        </xdr:sp>
        <xdr:sp macro="" textlink="">
          <xdr:nvSpPr>
            <xdr:cNvPr id="17" name="Rectángulo 16">
              <a:extLst>
                <a:ext uri="{FF2B5EF4-FFF2-40B4-BE49-F238E27FC236}">
                  <a16:creationId xmlns:a16="http://schemas.microsoft.com/office/drawing/2014/main" id="{00000000-0008-0000-0400-000011000000}"/>
                </a:ext>
              </a:extLst>
            </xdr:cNvPr>
            <xdr:cNvSpPr/>
          </xdr:nvSpPr>
          <xdr:spPr>
            <a:xfrm>
              <a:off x="365760" y="289560"/>
              <a:ext cx="670560" cy="640080"/>
            </a:xfrm>
            <a:prstGeom prst="rect">
              <a:avLst/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PE" sz="1100"/>
            </a:p>
          </xdr:txBody>
        </xdr:sp>
      </xdr:grpSp>
      <xdr:pic>
        <xdr:nvPicPr>
          <xdr:cNvPr id="6" name="Gráfico 5" descr="Base de datos con relleno sólido">
            <a:hlinkClick xmlns:r="http://schemas.openxmlformats.org/officeDocument/2006/relationships" r:id="rId1" tooltip="OBJETIVOS"/>
            <a:extLst>
              <a:ext uri="{FF2B5EF4-FFF2-40B4-BE49-F238E27FC236}">
                <a16:creationId xmlns:a16="http://schemas.microsoft.com/office/drawing/2014/main" id="{00000000-0008-0000-04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68580" y="144780"/>
            <a:ext cx="548640" cy="548640"/>
          </a:xfrm>
          <a:prstGeom prst="rect">
            <a:avLst/>
          </a:prstGeom>
        </xdr:spPr>
      </xdr:pic>
      <xdr:pic>
        <xdr:nvPicPr>
          <xdr:cNvPr id="7" name="Gráfico 6" descr="Flujo de trabajo con relleno sólido">
            <a:hlinkClick xmlns:r="http://schemas.openxmlformats.org/officeDocument/2006/relationships" r:id="rId4" tooltip="MAPA ESTRATÉGICO"/>
            <a:extLst>
              <a:ext uri="{FF2B5EF4-FFF2-40B4-BE49-F238E27FC236}">
                <a16:creationId xmlns:a16="http://schemas.microsoft.com/office/drawing/2014/main" id="{00000000-0008-0000-0400-000007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645523" y="137160"/>
            <a:ext cx="563880" cy="563880"/>
          </a:xfrm>
          <a:prstGeom prst="rect">
            <a:avLst/>
          </a:prstGeom>
        </xdr:spPr>
      </xdr:pic>
      <xdr:grpSp>
        <xdr:nvGrpSpPr>
          <xdr:cNvPr id="8" name="Grupo 7">
            <a:hlinkClick xmlns:r="http://schemas.openxmlformats.org/officeDocument/2006/relationships" r:id="rId7" tooltip="BALANCED SCORE CARD"/>
            <a:extLst>
              <a:ext uri="{FF2B5EF4-FFF2-40B4-BE49-F238E27FC236}">
                <a16:creationId xmlns:a16="http://schemas.microsoft.com/office/drawing/2014/main" id="{00000000-0008-0000-0400-000008000000}"/>
              </a:ext>
            </a:extLst>
          </xdr:cNvPr>
          <xdr:cNvGrpSpPr/>
        </xdr:nvGrpSpPr>
        <xdr:grpSpPr>
          <a:xfrm>
            <a:off x="1237706" y="83820"/>
            <a:ext cx="670560" cy="670560"/>
            <a:chOff x="1325880" y="76200"/>
            <a:chExt cx="670560" cy="670560"/>
          </a:xfrm>
        </xdr:grpSpPr>
        <xdr:pic>
          <xdr:nvPicPr>
            <xdr:cNvPr id="14" name="Gráfico 13" descr="Portátil con relleno sólido">
              <a:extLst>
                <a:ext uri="{FF2B5EF4-FFF2-40B4-BE49-F238E27FC236}">
                  <a16:creationId xmlns:a16="http://schemas.microsoft.com/office/drawing/2014/main" id="{00000000-0008-0000-0400-00000E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8">
              <a:extLst>
                <a:ext uri="{28A0092B-C50C-407E-A947-70E740481C1C}">
                  <a14:useLocalDpi xmlns:a14="http://schemas.microsoft.com/office/drawing/2010/main" val="0"/>
                </a:ext>
                <a:ext uri="{96DAC541-7B7A-43D3-8B79-37D633B846F1}">
                  <asvg:svgBlip xmlns:asvg="http://schemas.microsoft.com/office/drawing/2016/SVG/main" r:embed="rId9"/>
                </a:ext>
              </a:extLst>
            </a:blip>
            <a:stretch>
              <a:fillRect/>
            </a:stretch>
          </xdr:blipFill>
          <xdr:spPr>
            <a:xfrm>
              <a:off x="1325880" y="76200"/>
              <a:ext cx="670560" cy="670560"/>
            </a:xfrm>
            <a:prstGeom prst="rect">
              <a:avLst/>
            </a:prstGeom>
          </xdr:spPr>
        </xdr:pic>
        <xdr:cxnSp macro="">
          <xdr:nvCxnSpPr>
            <xdr:cNvPr id="15" name="Conector recto de flecha 14">
              <a:extLst>
                <a:ext uri="{FF2B5EF4-FFF2-40B4-BE49-F238E27FC236}">
                  <a16:creationId xmlns:a16="http://schemas.microsoft.com/office/drawing/2014/main" id="{00000000-0008-0000-0400-00000F000000}"/>
                </a:ext>
              </a:extLst>
            </xdr:cNvPr>
            <xdr:cNvCxnSpPr/>
          </xdr:nvCxnSpPr>
          <xdr:spPr>
            <a:xfrm flipH="1" flipV="1">
              <a:off x="1508760" y="304800"/>
              <a:ext cx="304800" cy="137160"/>
            </a:xfrm>
            <a:prstGeom prst="straightConnector1">
              <a:avLst/>
            </a:prstGeom>
            <a:ln w="19050" cap="flat" cmpd="sng" algn="ctr">
              <a:solidFill>
                <a:schemeClr val="accent6"/>
              </a:solidFill>
              <a:prstDash val="solid"/>
              <a:round/>
              <a:headEnd type="none" w="med" len="med"/>
              <a:tailEnd type="arrow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</xdr:cxnSp>
      </xdr:grpSp>
      <xdr:pic>
        <xdr:nvPicPr>
          <xdr:cNvPr id="9" name="Gráfico 8" descr="Calculadora con relleno sólido">
            <a:hlinkClick xmlns:r="http://schemas.openxmlformats.org/officeDocument/2006/relationships" r:id="rId10" tooltip="PERSPECTIVA FINANCIERA"/>
            <a:extLst>
              <a:ext uri="{FF2B5EF4-FFF2-40B4-BE49-F238E27FC236}">
                <a16:creationId xmlns:a16="http://schemas.microsoft.com/office/drawing/2014/main" id="{00000000-0008-0000-04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1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2"/>
              </a:ext>
            </a:extLst>
          </a:blip>
          <a:stretch>
            <a:fillRect/>
          </a:stretch>
        </xdr:blipFill>
        <xdr:spPr>
          <a:xfrm>
            <a:off x="1936569" y="144780"/>
            <a:ext cx="548640" cy="548640"/>
          </a:xfrm>
          <a:prstGeom prst="rect">
            <a:avLst/>
          </a:prstGeom>
        </xdr:spPr>
      </xdr:pic>
      <xdr:pic>
        <xdr:nvPicPr>
          <xdr:cNvPr id="10" name="Gráfico 9" descr="Usuarios con relleno sólido">
            <a:hlinkClick xmlns:r="http://schemas.openxmlformats.org/officeDocument/2006/relationships" r:id="rId13" tooltip="PERSPECTIVA RRHH"/>
            <a:extLst>
              <a:ext uri="{FF2B5EF4-FFF2-40B4-BE49-F238E27FC236}">
                <a16:creationId xmlns:a16="http://schemas.microsoft.com/office/drawing/2014/main" id="{00000000-0008-0000-04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4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5"/>
              </a:ext>
            </a:extLst>
          </a:blip>
          <a:stretch>
            <a:fillRect/>
          </a:stretch>
        </xdr:blipFill>
        <xdr:spPr>
          <a:xfrm>
            <a:off x="3751218" y="60960"/>
            <a:ext cx="716280" cy="716280"/>
          </a:xfrm>
          <a:prstGeom prst="rect">
            <a:avLst/>
          </a:prstGeom>
        </xdr:spPr>
      </xdr:pic>
      <xdr:pic>
        <xdr:nvPicPr>
          <xdr:cNvPr id="11" name="Gráfico 10" descr="Cronómetro con relleno sólido">
            <a:hlinkClick xmlns:r="http://schemas.openxmlformats.org/officeDocument/2006/relationships" r:id="rId16" tooltip="PROCESOS INTERNOS"/>
            <a:extLst>
              <a:ext uri="{FF2B5EF4-FFF2-40B4-BE49-F238E27FC236}">
                <a16:creationId xmlns:a16="http://schemas.microsoft.com/office/drawing/2014/main" id="{00000000-0008-0000-0400-00000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7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8"/>
              </a:ext>
            </a:extLst>
          </a:blip>
          <a:stretch>
            <a:fillRect/>
          </a:stretch>
        </xdr:blipFill>
        <xdr:spPr>
          <a:xfrm>
            <a:off x="3120935" y="118110"/>
            <a:ext cx="601980" cy="601980"/>
          </a:xfrm>
          <a:prstGeom prst="rect">
            <a:avLst/>
          </a:prstGeom>
        </xdr:spPr>
      </xdr:pic>
      <xdr:pic>
        <xdr:nvPicPr>
          <xdr:cNvPr id="12" name="Gráfico 11" descr="Trabajador de oficina con relleno sólido">
            <a:hlinkClick xmlns:r="http://schemas.openxmlformats.org/officeDocument/2006/relationships" r:id="rId19" tooltip="PERSPECTIVA CLIENTES"/>
            <a:extLst>
              <a:ext uri="{FF2B5EF4-FFF2-40B4-BE49-F238E27FC236}">
                <a16:creationId xmlns:a16="http://schemas.microsoft.com/office/drawing/2014/main" id="{00000000-0008-0000-0400-00000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0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1"/>
              </a:ext>
            </a:extLst>
          </a:blip>
          <a:stretch>
            <a:fillRect/>
          </a:stretch>
        </xdr:blipFill>
        <xdr:spPr>
          <a:xfrm>
            <a:off x="2513512" y="129540"/>
            <a:ext cx="579120" cy="579120"/>
          </a:xfrm>
          <a:prstGeom prst="rect">
            <a:avLst/>
          </a:prstGeom>
        </xdr:spPr>
      </xdr:pic>
      <xdr:pic>
        <xdr:nvPicPr>
          <xdr:cNvPr id="13" name="Gráfico 12" descr="Piezas de ajedrez con relleno sólido">
            <a:hlinkClick xmlns:r="http://schemas.openxmlformats.org/officeDocument/2006/relationships" r:id="rId22" tooltip="INICIATIVAS ESTRATÉGICAS"/>
            <a:extLst>
              <a:ext uri="{FF2B5EF4-FFF2-40B4-BE49-F238E27FC236}">
                <a16:creationId xmlns:a16="http://schemas.microsoft.com/office/drawing/2014/main" id="{00000000-0008-0000-0400-00000D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3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4"/>
              </a:ext>
            </a:extLst>
          </a:blip>
          <a:stretch>
            <a:fillRect/>
          </a:stretch>
        </xdr:blipFill>
        <xdr:spPr>
          <a:xfrm>
            <a:off x="4495800" y="99060"/>
            <a:ext cx="640080" cy="640080"/>
          </a:xfrm>
          <a:prstGeom prst="rect">
            <a:avLst/>
          </a:prstGeom>
        </xdr:spPr>
      </xdr:pic>
    </xdr:grpSp>
    <xdr:clientData/>
  </xdr:twoCellAnchor>
  <xdr:twoCellAnchor>
    <xdr:from>
      <xdr:col>7</xdr:col>
      <xdr:colOff>30480</xdr:colOff>
      <xdr:row>0</xdr:row>
      <xdr:rowOff>76200</xdr:rowOff>
    </xdr:from>
    <xdr:to>
      <xdr:col>8</xdr:col>
      <xdr:colOff>106680</xdr:colOff>
      <xdr:row>1</xdr:row>
      <xdr:rowOff>83820</xdr:rowOff>
    </xdr:to>
    <xdr:sp macro="" textlink="">
      <xdr:nvSpPr>
        <xdr:cNvPr id="18" name="Flecha: pentágono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/>
      </xdr:nvSpPr>
      <xdr:spPr>
        <a:xfrm rot="5400000">
          <a:off x="830580" y="76200"/>
          <a:ext cx="190500" cy="190500"/>
        </a:xfrm>
        <a:prstGeom prst="homePlate">
          <a:avLst/>
        </a:prstGeom>
        <a:solidFill>
          <a:schemeClr val="accent1"/>
        </a:solidFill>
        <a:ln>
          <a:solidFill>
            <a:schemeClr val="bg1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 editAs="oneCell">
    <xdr:from>
      <xdr:col>56</xdr:col>
      <xdr:colOff>53340</xdr:colOff>
      <xdr:row>0</xdr:row>
      <xdr:rowOff>0</xdr:rowOff>
    </xdr:from>
    <xdr:to>
      <xdr:col>73</xdr:col>
      <xdr:colOff>38100</xdr:colOff>
      <xdr:row>7</xdr:row>
      <xdr:rowOff>16583</xdr:rowOff>
    </xdr:to>
    <xdr:pic>
      <xdr:nvPicPr>
        <xdr:cNvPr id="20" name="Imagen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BEBA8EAE-BF5A-486C-A8C5-ECC9F3942E4B}">
              <a14:imgProps xmlns:a14="http://schemas.microsoft.com/office/drawing/2010/main">
                <a14:imgLayer r:embed="rId26">
                  <a14:imgEffect>
                    <a14:backgroundRemoval t="9677" b="89677" l="6928" r="89910">
                      <a14:foregroundMark x1="7831" y1="76774" x2="7831" y2="76774"/>
                      <a14:foregroundMark x1="16717" y1="64086" x2="16717" y2="64086"/>
                      <a14:foregroundMark x1="6928" y1="61290" x2="6928" y2="61290"/>
                      <a14:foregroundMark x1="32078" y1="61290" x2="32078" y2="61290"/>
                      <a14:foregroundMark x1="48343" y1="75914" x2="48343" y2="75914"/>
                      <a14:foregroundMark x1="67018" y1="62581" x2="67018" y2="62581"/>
                      <a14:foregroundMark x1="72440" y1="65376" x2="72440" y2="65376"/>
                      <a14:foregroundMark x1="88705" y1="70968" x2="88705" y2="70968"/>
                      <a14:foregroundMark x1="89608" y1="38710" x2="89608" y2="38710"/>
                      <a14:foregroundMark x1="75904" y1="25376" x2="75904" y2="25376"/>
                      <a14:foregroundMark x1="65060" y1="25376" x2="65060" y2="25376"/>
                      <a14:foregroundMark x1="72440" y1="41505" x2="72440" y2="41505"/>
                      <a14:foregroundMark x1="62048" y1="49247" x2="62048" y2="49247"/>
                      <a14:foregroundMark x1="56627" y1="44301" x2="56627" y2="44301"/>
                      <a14:foregroundMark x1="61145" y1="31613" x2="61145" y2="31613"/>
                      <a14:foregroundMark x1="52711" y1="34409" x2="52711" y2="34409"/>
                      <a14:foregroundMark x1="45783" y1="40000" x2="45783" y2="40000"/>
                      <a14:foregroundMark x1="42319" y1="40000" x2="42319" y2="40000"/>
                      <a14:foregroundMark x1="36898" y1="47097" x2="36898" y2="47097"/>
                      <a14:foregroundMark x1="42319" y1="49247" x2="42319" y2="49247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27"/>
            </a:ext>
          </a:extLst>
        </a:blip>
        <a:stretch>
          <a:fillRect/>
        </a:stretch>
      </xdr:blipFill>
      <xdr:spPr>
        <a:xfrm>
          <a:off x="6454140" y="0"/>
          <a:ext cx="1927860" cy="1350083"/>
        </a:xfrm>
        <a:prstGeom prst="rect">
          <a:avLst/>
        </a:prstGeom>
        <a:effectLst>
          <a:glow rad="38100">
            <a:schemeClr val="bg1"/>
          </a:glow>
        </a:effectLst>
      </xdr:spPr>
    </xdr:pic>
    <xdr:clientData/>
  </xdr:twoCellAnchor>
  <xdr:twoCellAnchor editAs="absolute">
    <xdr:from>
      <xdr:col>0</xdr:col>
      <xdr:colOff>30480</xdr:colOff>
      <xdr:row>9</xdr:row>
      <xdr:rowOff>137160</xdr:rowOff>
    </xdr:from>
    <xdr:to>
      <xdr:col>5</xdr:col>
      <xdr:colOff>7620</xdr:colOff>
      <xdr:row>12</xdr:row>
      <xdr:rowOff>38100</xdr:rowOff>
    </xdr:to>
    <xdr:pic>
      <xdr:nvPicPr>
        <xdr:cNvPr id="26" name="Gráfico 25" descr="Calculadora con relleno sólido">
          <a:hlinkClick xmlns:r="http://schemas.openxmlformats.org/officeDocument/2006/relationships" r:id="rId10" tooltip="PERSPECTIVA FINANCIERA"/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2"/>
            </a:ext>
          </a:extLst>
        </a:blip>
        <a:stretch>
          <a:fillRect/>
        </a:stretch>
      </xdr:blipFill>
      <xdr:spPr>
        <a:xfrm>
          <a:off x="30480" y="1836420"/>
          <a:ext cx="548640" cy="548640"/>
        </a:xfrm>
        <a:prstGeom prst="rect">
          <a:avLst/>
        </a:prstGeom>
      </xdr:spPr>
    </xdr:pic>
    <xdr:clientData/>
  </xdr:twoCellAnchor>
  <xdr:twoCellAnchor editAs="absolute">
    <xdr:from>
      <xdr:col>0</xdr:col>
      <xdr:colOff>0</xdr:colOff>
      <xdr:row>27</xdr:row>
      <xdr:rowOff>121920</xdr:rowOff>
    </xdr:from>
    <xdr:to>
      <xdr:col>5</xdr:col>
      <xdr:colOff>68580</xdr:colOff>
      <xdr:row>31</xdr:row>
      <xdr:rowOff>30480</xdr:rowOff>
    </xdr:to>
    <xdr:pic>
      <xdr:nvPicPr>
        <xdr:cNvPr id="27" name="Gráfico 26" descr="Usuarios con relleno sólido">
          <a:hlinkClick xmlns:r="http://schemas.openxmlformats.org/officeDocument/2006/relationships" r:id="rId13" tooltip="PERSPECTIVA RRHH"/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5"/>
            </a:ext>
          </a:extLst>
        </a:blip>
        <a:stretch>
          <a:fillRect/>
        </a:stretch>
      </xdr:blipFill>
      <xdr:spPr>
        <a:xfrm>
          <a:off x="0" y="5425440"/>
          <a:ext cx="640080" cy="640080"/>
        </a:xfrm>
        <a:prstGeom prst="rect">
          <a:avLst/>
        </a:prstGeom>
      </xdr:spPr>
    </xdr:pic>
    <xdr:clientData/>
  </xdr:twoCellAnchor>
  <xdr:twoCellAnchor editAs="absolute">
    <xdr:from>
      <xdr:col>0</xdr:col>
      <xdr:colOff>4355</xdr:colOff>
      <xdr:row>21</xdr:row>
      <xdr:rowOff>26670</xdr:rowOff>
    </xdr:from>
    <xdr:to>
      <xdr:col>5</xdr:col>
      <xdr:colOff>34835</xdr:colOff>
      <xdr:row>24</xdr:row>
      <xdr:rowOff>64770</xdr:rowOff>
    </xdr:to>
    <xdr:pic>
      <xdr:nvPicPr>
        <xdr:cNvPr id="28" name="Gráfico 27" descr="Cronómetro con relleno sólido">
          <a:hlinkClick xmlns:r="http://schemas.openxmlformats.org/officeDocument/2006/relationships" r:id="rId16" tooltip="PROCESOS INTERNOS"/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18"/>
            </a:ext>
          </a:extLst>
        </a:blip>
        <a:stretch>
          <a:fillRect/>
        </a:stretch>
      </xdr:blipFill>
      <xdr:spPr>
        <a:xfrm>
          <a:off x="4355" y="4187190"/>
          <a:ext cx="601980" cy="601980"/>
        </a:xfrm>
        <a:prstGeom prst="rect">
          <a:avLst/>
        </a:prstGeom>
      </xdr:spPr>
    </xdr:pic>
    <xdr:clientData/>
  </xdr:twoCellAnchor>
  <xdr:twoCellAnchor editAs="absolute">
    <xdr:from>
      <xdr:col>0</xdr:col>
      <xdr:colOff>14152</xdr:colOff>
      <xdr:row>15</xdr:row>
      <xdr:rowOff>45720</xdr:rowOff>
    </xdr:from>
    <xdr:to>
      <xdr:col>5</xdr:col>
      <xdr:colOff>21772</xdr:colOff>
      <xdr:row>17</xdr:row>
      <xdr:rowOff>259080</xdr:rowOff>
    </xdr:to>
    <xdr:pic>
      <xdr:nvPicPr>
        <xdr:cNvPr id="29" name="Gráfico 28" descr="Trabajador de oficina con relleno sólido">
          <a:hlinkClick xmlns:r="http://schemas.openxmlformats.org/officeDocument/2006/relationships" r:id="rId19" tooltip="PERSPECTIVA CLIENTES"/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1"/>
            </a:ext>
          </a:extLst>
        </a:blip>
        <a:stretch>
          <a:fillRect/>
        </a:stretch>
      </xdr:blipFill>
      <xdr:spPr>
        <a:xfrm>
          <a:off x="14152" y="3025140"/>
          <a:ext cx="579120" cy="579120"/>
        </a:xfrm>
        <a:prstGeom prst="rect">
          <a:avLst/>
        </a:prstGeom>
      </xdr:spPr>
    </xdr:pic>
    <xdr:clientData/>
  </xdr:twoCellAnchor>
  <xdr:twoCellAnchor editAs="absolute">
    <xdr:from>
      <xdr:col>82</xdr:col>
      <xdr:colOff>236220</xdr:colOff>
      <xdr:row>8</xdr:row>
      <xdr:rowOff>38100</xdr:rowOff>
    </xdr:from>
    <xdr:to>
      <xdr:col>83</xdr:col>
      <xdr:colOff>251460</xdr:colOff>
      <xdr:row>11</xdr:row>
      <xdr:rowOff>137160</xdr:rowOff>
    </xdr:to>
    <xdr:pic>
      <xdr:nvPicPr>
        <xdr:cNvPr id="30" name="Gráfico 29" descr="Piezas de ajedrez con relleno sólido">
          <a:hlinkClick xmlns:r="http://schemas.openxmlformats.org/officeDocument/2006/relationships" r:id="rId22" tooltip="INICIATIVAS ESTRATÉGICAS"/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4"/>
            </a:ext>
          </a:extLst>
        </a:blip>
        <a:stretch>
          <a:fillRect/>
        </a:stretch>
      </xdr:blipFill>
      <xdr:spPr>
        <a:xfrm>
          <a:off x="14203680" y="1554480"/>
          <a:ext cx="640080" cy="640080"/>
        </a:xfrm>
        <a:prstGeom prst="rect">
          <a:avLst/>
        </a:prstGeom>
      </xdr:spPr>
    </xdr:pic>
    <xdr:clientData/>
  </xdr:twoCellAnchor>
  <xdr:twoCellAnchor>
    <xdr:from>
      <xdr:col>0</xdr:col>
      <xdr:colOff>99060</xdr:colOff>
      <xdr:row>4</xdr:row>
      <xdr:rowOff>160020</xdr:rowOff>
    </xdr:from>
    <xdr:to>
      <xdr:col>3</xdr:col>
      <xdr:colOff>8160</xdr:colOff>
      <xdr:row>6</xdr:row>
      <xdr:rowOff>31020</xdr:rowOff>
    </xdr:to>
    <xdr:sp macro="" textlink="">
      <xdr:nvSpPr>
        <xdr:cNvPr id="59" name="Elipse 58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/>
      </xdr:nvSpPr>
      <xdr:spPr>
        <a:xfrm>
          <a:off x="99060" y="922020"/>
          <a:ext cx="252000" cy="252000"/>
        </a:xfrm>
        <a:prstGeom prst="ellipse">
          <a:avLst/>
        </a:prstGeom>
        <a:noFill/>
        <a:ln w="38100"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99060</xdr:colOff>
          <xdr:row>4</xdr:row>
          <xdr:rowOff>182880</xdr:rowOff>
        </xdr:from>
        <xdr:to>
          <xdr:col>46</xdr:col>
          <xdr:colOff>45720</xdr:colOff>
          <xdr:row>6</xdr:row>
          <xdr:rowOff>15240</xdr:rowOff>
        </xdr:to>
        <xdr:sp macro="" textlink="">
          <xdr:nvSpPr>
            <xdr:cNvPr id="3099" name="Drop Down 27" hidden="1">
              <a:extLst>
                <a:ext uri="{63B3BB69-23CF-44E3-9099-C40C66FF867C}">
                  <a14:compatExt spid="_x0000_s3099"/>
                </a:ext>
                <a:ext uri="{FF2B5EF4-FFF2-40B4-BE49-F238E27FC236}">
                  <a16:creationId xmlns:a16="http://schemas.microsoft.com/office/drawing/2014/main" id="{00000000-0008-0000-0400-00001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106680</xdr:colOff>
      <xdr:row>7</xdr:row>
      <xdr:rowOff>121920</xdr:rowOff>
    </xdr:from>
    <xdr:to>
      <xdr:col>10</xdr:col>
      <xdr:colOff>198120</xdr:colOff>
      <xdr:row>12</xdr:row>
      <xdr:rowOff>68580</xdr:rowOff>
    </xdr:to>
    <xdr:grpSp>
      <xdr:nvGrpSpPr>
        <xdr:cNvPr id="31" name="Grupo 30">
          <a:extLst>
            <a:ext uri="{FF2B5EF4-FFF2-40B4-BE49-F238E27FC236}">
              <a16:creationId xmlns:a16="http://schemas.microsoft.com/office/drawing/2014/main" id="{00000000-0008-0000-0500-00001F000000}"/>
            </a:ext>
          </a:extLst>
        </xdr:cNvPr>
        <xdr:cNvGrpSpPr/>
      </xdr:nvGrpSpPr>
      <xdr:grpSpPr>
        <a:xfrm>
          <a:off x="3550920" y="1455420"/>
          <a:ext cx="975360" cy="891540"/>
          <a:chOff x="9547860" y="2080260"/>
          <a:chExt cx="975360" cy="891540"/>
        </a:xfrm>
      </xdr:grpSpPr>
      <xdr:graphicFrame macro="">
        <xdr:nvGraphicFramePr>
          <xdr:cNvPr id="30" name="Gráfico 29">
            <a:extLst>
              <a:ext uri="{FF2B5EF4-FFF2-40B4-BE49-F238E27FC236}">
                <a16:creationId xmlns:a16="http://schemas.microsoft.com/office/drawing/2014/main" id="{00000000-0008-0000-0500-00001E000000}"/>
              </a:ext>
            </a:extLst>
          </xdr:cNvPr>
          <xdr:cNvGraphicFramePr>
            <a:graphicFrameLocks/>
          </xdr:cNvGraphicFramePr>
        </xdr:nvGraphicFramePr>
        <xdr:xfrm>
          <a:off x="9547860" y="2080260"/>
          <a:ext cx="975360" cy="89154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1373" name="Chart 2">
            <a:extLst>
              <a:ext uri="{FF2B5EF4-FFF2-40B4-BE49-F238E27FC236}">
                <a16:creationId xmlns:a16="http://schemas.microsoft.com/office/drawing/2014/main" id="{00000000-0008-0000-0500-00005D050000}"/>
              </a:ext>
            </a:extLst>
          </xdr:cNvPr>
          <xdr:cNvGraphicFramePr>
            <a:graphicFrameLocks/>
          </xdr:cNvGraphicFramePr>
        </xdr:nvGraphicFramePr>
        <xdr:xfrm>
          <a:off x="9688830" y="2087880"/>
          <a:ext cx="704850" cy="58483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>
    <xdr:from>
      <xdr:col>16</xdr:col>
      <xdr:colOff>106680</xdr:colOff>
      <xdr:row>7</xdr:row>
      <xdr:rowOff>121920</xdr:rowOff>
    </xdr:from>
    <xdr:to>
      <xdr:col>19</xdr:col>
      <xdr:colOff>198120</xdr:colOff>
      <xdr:row>12</xdr:row>
      <xdr:rowOff>68580</xdr:rowOff>
    </xdr:to>
    <xdr:grpSp>
      <xdr:nvGrpSpPr>
        <xdr:cNvPr id="29" name="Grupo 28">
          <a:extLst>
            <a:ext uri="{FF2B5EF4-FFF2-40B4-BE49-F238E27FC236}">
              <a16:creationId xmlns:a16="http://schemas.microsoft.com/office/drawing/2014/main" id="{00000000-0008-0000-0500-00001D000000}"/>
            </a:ext>
          </a:extLst>
        </xdr:cNvPr>
        <xdr:cNvGrpSpPr/>
      </xdr:nvGrpSpPr>
      <xdr:grpSpPr>
        <a:xfrm>
          <a:off x="7520940" y="1455420"/>
          <a:ext cx="975360" cy="891540"/>
          <a:chOff x="8755380" y="1592580"/>
          <a:chExt cx="975360" cy="891540"/>
        </a:xfrm>
      </xdr:grpSpPr>
      <xdr:graphicFrame macro="">
        <xdr:nvGraphicFramePr>
          <xdr:cNvPr id="27" name="Gráfico 26">
            <a:extLst>
              <a:ext uri="{FF2B5EF4-FFF2-40B4-BE49-F238E27FC236}">
                <a16:creationId xmlns:a16="http://schemas.microsoft.com/office/drawing/2014/main" id="{00000000-0008-0000-0500-00001B000000}"/>
              </a:ext>
            </a:extLst>
          </xdr:cNvPr>
          <xdr:cNvGraphicFramePr>
            <a:graphicFrameLocks/>
          </xdr:cNvGraphicFramePr>
        </xdr:nvGraphicFramePr>
        <xdr:xfrm>
          <a:off x="8755380" y="1592580"/>
          <a:ext cx="975360" cy="89154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1371" name="Chart 2">
            <a:extLst>
              <a:ext uri="{FF2B5EF4-FFF2-40B4-BE49-F238E27FC236}">
                <a16:creationId xmlns:a16="http://schemas.microsoft.com/office/drawing/2014/main" id="{00000000-0008-0000-0500-00005B050000}"/>
              </a:ext>
            </a:extLst>
          </xdr:cNvPr>
          <xdr:cNvGraphicFramePr>
            <a:graphicFrameLocks/>
          </xdr:cNvGraphicFramePr>
        </xdr:nvGraphicFramePr>
        <xdr:xfrm>
          <a:off x="8896350" y="1600200"/>
          <a:ext cx="704850" cy="58483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  <xdr:twoCellAnchor>
    <xdr:from>
      <xdr:col>7</xdr:col>
      <xdr:colOff>106680</xdr:colOff>
      <xdr:row>17</xdr:row>
      <xdr:rowOff>121920</xdr:rowOff>
    </xdr:from>
    <xdr:to>
      <xdr:col>10</xdr:col>
      <xdr:colOff>198120</xdr:colOff>
      <xdr:row>22</xdr:row>
      <xdr:rowOff>68580</xdr:rowOff>
    </xdr:to>
    <xdr:grpSp>
      <xdr:nvGrpSpPr>
        <xdr:cNvPr id="33" name="Grupo 32">
          <a:extLst>
            <a:ext uri="{FF2B5EF4-FFF2-40B4-BE49-F238E27FC236}">
              <a16:creationId xmlns:a16="http://schemas.microsoft.com/office/drawing/2014/main" id="{00000000-0008-0000-0500-000021000000}"/>
            </a:ext>
          </a:extLst>
        </xdr:cNvPr>
        <xdr:cNvGrpSpPr/>
      </xdr:nvGrpSpPr>
      <xdr:grpSpPr>
        <a:xfrm>
          <a:off x="3550920" y="3390900"/>
          <a:ext cx="975360" cy="891540"/>
          <a:chOff x="3535680" y="3764280"/>
          <a:chExt cx="975360" cy="891540"/>
        </a:xfrm>
      </xdr:grpSpPr>
      <xdr:graphicFrame macro="">
        <xdr:nvGraphicFramePr>
          <xdr:cNvPr id="28" name="Gráfico 27">
            <a:extLst>
              <a:ext uri="{FF2B5EF4-FFF2-40B4-BE49-F238E27FC236}">
                <a16:creationId xmlns:a16="http://schemas.microsoft.com/office/drawing/2014/main" id="{00000000-0008-0000-0500-00001C000000}"/>
              </a:ext>
            </a:extLst>
          </xdr:cNvPr>
          <xdr:cNvGraphicFramePr>
            <a:graphicFrameLocks/>
          </xdr:cNvGraphicFramePr>
        </xdr:nvGraphicFramePr>
        <xdr:xfrm>
          <a:off x="3535680" y="3764280"/>
          <a:ext cx="975360" cy="89154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graphicFrame macro="">
        <xdr:nvGraphicFramePr>
          <xdr:cNvPr id="1369" name="Chart 2">
            <a:extLst>
              <a:ext uri="{FF2B5EF4-FFF2-40B4-BE49-F238E27FC236}">
                <a16:creationId xmlns:a16="http://schemas.microsoft.com/office/drawing/2014/main" id="{00000000-0008-0000-0500-000059050000}"/>
              </a:ext>
            </a:extLst>
          </xdr:cNvPr>
          <xdr:cNvGraphicFramePr>
            <a:graphicFrameLocks/>
          </xdr:cNvGraphicFramePr>
        </xdr:nvGraphicFramePr>
        <xdr:xfrm>
          <a:off x="3669030" y="3771900"/>
          <a:ext cx="704850" cy="58483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</xdr:grpSp>
    <xdr:clientData/>
  </xdr:twoCellAnchor>
  <xdr:twoCellAnchor>
    <xdr:from>
      <xdr:col>16</xdr:col>
      <xdr:colOff>99060</xdr:colOff>
      <xdr:row>17</xdr:row>
      <xdr:rowOff>121920</xdr:rowOff>
    </xdr:from>
    <xdr:to>
      <xdr:col>19</xdr:col>
      <xdr:colOff>190500</xdr:colOff>
      <xdr:row>22</xdr:row>
      <xdr:rowOff>68580</xdr:rowOff>
    </xdr:to>
    <xdr:grpSp>
      <xdr:nvGrpSpPr>
        <xdr:cNvPr id="34" name="Grupo 33">
          <a:extLst>
            <a:ext uri="{FF2B5EF4-FFF2-40B4-BE49-F238E27FC236}">
              <a16:creationId xmlns:a16="http://schemas.microsoft.com/office/drawing/2014/main" id="{00000000-0008-0000-0500-000022000000}"/>
            </a:ext>
          </a:extLst>
        </xdr:cNvPr>
        <xdr:cNvGrpSpPr/>
      </xdr:nvGrpSpPr>
      <xdr:grpSpPr>
        <a:xfrm>
          <a:off x="7513320" y="3390900"/>
          <a:ext cx="975360" cy="891540"/>
          <a:chOff x="7505700" y="3764280"/>
          <a:chExt cx="975360" cy="891540"/>
        </a:xfrm>
      </xdr:grpSpPr>
      <xdr:graphicFrame macro="">
        <xdr:nvGraphicFramePr>
          <xdr:cNvPr id="32" name="Gráfico 31">
            <a:extLst>
              <a:ext uri="{FF2B5EF4-FFF2-40B4-BE49-F238E27FC236}">
                <a16:creationId xmlns:a16="http://schemas.microsoft.com/office/drawing/2014/main" id="{00000000-0008-0000-0500-000020000000}"/>
              </a:ext>
            </a:extLst>
          </xdr:cNvPr>
          <xdr:cNvGraphicFramePr>
            <a:graphicFrameLocks/>
          </xdr:cNvGraphicFramePr>
        </xdr:nvGraphicFramePr>
        <xdr:xfrm>
          <a:off x="7505700" y="3764280"/>
          <a:ext cx="975360" cy="89154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graphicFrame macro="">
        <xdr:nvGraphicFramePr>
          <xdr:cNvPr id="1367" name="Chart 2">
            <a:extLst>
              <a:ext uri="{FF2B5EF4-FFF2-40B4-BE49-F238E27FC236}">
                <a16:creationId xmlns:a16="http://schemas.microsoft.com/office/drawing/2014/main" id="{00000000-0008-0000-0500-000057050000}"/>
              </a:ext>
            </a:extLst>
          </xdr:cNvPr>
          <xdr:cNvGraphicFramePr>
            <a:graphicFrameLocks/>
          </xdr:cNvGraphicFramePr>
        </xdr:nvGraphicFramePr>
        <xdr:xfrm>
          <a:off x="7639050" y="3771900"/>
          <a:ext cx="704850" cy="58483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twoCellAnchor>
    <xdr:from>
      <xdr:col>14</xdr:col>
      <xdr:colOff>28575</xdr:colOff>
      <xdr:row>27</xdr:row>
      <xdr:rowOff>9525</xdr:rowOff>
    </xdr:from>
    <xdr:to>
      <xdr:col>15</xdr:col>
      <xdr:colOff>95250</xdr:colOff>
      <xdr:row>28</xdr:row>
      <xdr:rowOff>0</xdr:rowOff>
    </xdr:to>
    <xdr:graphicFrame macro="">
      <xdr:nvGraphicFramePr>
        <xdr:cNvPr id="1349" name="Gráfico 74">
          <a:extLst>
            <a:ext uri="{FF2B5EF4-FFF2-40B4-BE49-F238E27FC236}">
              <a16:creationId xmlns:a16="http://schemas.microsoft.com/office/drawing/2014/main" id="{00000000-0008-0000-0500-00004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4</xdr:row>
      <xdr:rowOff>160020</xdr:rowOff>
    </xdr:from>
    <xdr:to>
      <xdr:col>1</xdr:col>
      <xdr:colOff>252000</xdr:colOff>
      <xdr:row>6</xdr:row>
      <xdr:rowOff>31020</xdr:rowOff>
    </xdr:to>
    <xdr:sp macro="" textlink="">
      <xdr:nvSpPr>
        <xdr:cNvPr id="3" name="Elipse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114300" y="922020"/>
          <a:ext cx="252000" cy="252000"/>
        </a:xfrm>
        <a:prstGeom prst="ellipse">
          <a:avLst/>
        </a:prstGeom>
        <a:noFill/>
        <a:ln w="38100"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 editAs="absolute">
    <xdr:from>
      <xdr:col>0</xdr:col>
      <xdr:colOff>0</xdr:colOff>
      <xdr:row>0</xdr:row>
      <xdr:rowOff>60960</xdr:rowOff>
    </xdr:from>
    <xdr:to>
      <xdr:col>13</xdr:col>
      <xdr:colOff>434340</xdr:colOff>
      <xdr:row>4</xdr:row>
      <xdr:rowOff>15240</xdr:rowOff>
    </xdr:to>
    <xdr:grpSp>
      <xdr:nvGrpSpPr>
        <xdr:cNvPr id="7" name="Grupo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pSpPr/>
      </xdr:nvGrpSpPr>
      <xdr:grpSpPr>
        <a:xfrm>
          <a:off x="0" y="60960"/>
          <a:ext cx="5433060" cy="716280"/>
          <a:chOff x="0" y="60960"/>
          <a:chExt cx="5433060" cy="716280"/>
        </a:xfrm>
      </xdr:grpSpPr>
      <xdr:grpSp>
        <xdr:nvGrpSpPr>
          <xdr:cNvPr id="8" name="Grupo 7">
            <a:extLst>
              <a:ext uri="{FF2B5EF4-FFF2-40B4-BE49-F238E27FC236}">
                <a16:creationId xmlns:a16="http://schemas.microsoft.com/office/drawing/2014/main" id="{00000000-0008-0000-0500-000008000000}"/>
              </a:ext>
            </a:extLst>
          </xdr:cNvPr>
          <xdr:cNvGrpSpPr/>
        </xdr:nvGrpSpPr>
        <xdr:grpSpPr>
          <a:xfrm>
            <a:off x="0" y="83820"/>
            <a:ext cx="5433060" cy="647700"/>
            <a:chOff x="365760" y="289560"/>
            <a:chExt cx="5433060" cy="640080"/>
          </a:xfrm>
        </xdr:grpSpPr>
        <xdr:sp macro="" textlink="">
          <xdr:nvSpPr>
            <xdr:cNvPr id="19" name="Rectángulo: esquinas redondeadas 18">
              <a:extLst>
                <a:ext uri="{FF2B5EF4-FFF2-40B4-BE49-F238E27FC236}">
                  <a16:creationId xmlns:a16="http://schemas.microsoft.com/office/drawing/2014/main" id="{00000000-0008-0000-0500-000013000000}"/>
                </a:ext>
              </a:extLst>
            </xdr:cNvPr>
            <xdr:cNvSpPr/>
          </xdr:nvSpPr>
          <xdr:spPr>
            <a:xfrm>
              <a:off x="685800" y="289560"/>
              <a:ext cx="5113020" cy="640080"/>
            </a:xfrm>
            <a:prstGeom prst="roundRect">
              <a:avLst>
                <a:gd name="adj" fmla="val 50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PE" sz="1100"/>
            </a:p>
          </xdr:txBody>
        </xdr:sp>
        <xdr:sp macro="" textlink="">
          <xdr:nvSpPr>
            <xdr:cNvPr id="20" name="Rectángulo 19">
              <a:extLst>
                <a:ext uri="{FF2B5EF4-FFF2-40B4-BE49-F238E27FC236}">
                  <a16:creationId xmlns:a16="http://schemas.microsoft.com/office/drawing/2014/main" id="{00000000-0008-0000-0500-000014000000}"/>
                </a:ext>
              </a:extLst>
            </xdr:cNvPr>
            <xdr:cNvSpPr/>
          </xdr:nvSpPr>
          <xdr:spPr>
            <a:xfrm>
              <a:off x="365760" y="289560"/>
              <a:ext cx="670560" cy="640080"/>
            </a:xfrm>
            <a:prstGeom prst="rect">
              <a:avLst/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PE" sz="1100"/>
            </a:p>
          </xdr:txBody>
        </xdr:sp>
      </xdr:grpSp>
      <xdr:pic>
        <xdr:nvPicPr>
          <xdr:cNvPr id="9" name="Gráfico 8" descr="Base de datos con relleno sólido">
            <a:hlinkClick xmlns:r="http://schemas.openxmlformats.org/officeDocument/2006/relationships" r:id="rId10" tooltip="OBJETIVOS"/>
            <a:extLst>
              <a:ext uri="{FF2B5EF4-FFF2-40B4-BE49-F238E27FC236}">
                <a16:creationId xmlns:a16="http://schemas.microsoft.com/office/drawing/2014/main" id="{00000000-0008-0000-05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1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2"/>
              </a:ext>
            </a:extLst>
          </a:blip>
          <a:stretch>
            <a:fillRect/>
          </a:stretch>
        </xdr:blipFill>
        <xdr:spPr>
          <a:xfrm>
            <a:off x="68580" y="144780"/>
            <a:ext cx="548640" cy="548640"/>
          </a:xfrm>
          <a:prstGeom prst="rect">
            <a:avLst/>
          </a:prstGeom>
        </xdr:spPr>
      </xdr:pic>
      <xdr:pic>
        <xdr:nvPicPr>
          <xdr:cNvPr id="10" name="Gráfico 9" descr="Flujo de trabajo con relleno sólido">
            <a:hlinkClick xmlns:r="http://schemas.openxmlformats.org/officeDocument/2006/relationships" r:id="rId13" tooltip="MAPA ESTRATÉGICO"/>
            <a:extLst>
              <a:ext uri="{FF2B5EF4-FFF2-40B4-BE49-F238E27FC236}">
                <a16:creationId xmlns:a16="http://schemas.microsoft.com/office/drawing/2014/main" id="{00000000-0008-0000-05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4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5"/>
              </a:ext>
            </a:extLst>
          </a:blip>
          <a:stretch>
            <a:fillRect/>
          </a:stretch>
        </xdr:blipFill>
        <xdr:spPr>
          <a:xfrm>
            <a:off x="645523" y="137160"/>
            <a:ext cx="563880" cy="563880"/>
          </a:xfrm>
          <a:prstGeom prst="rect">
            <a:avLst/>
          </a:prstGeom>
        </xdr:spPr>
      </xdr:pic>
      <xdr:grpSp>
        <xdr:nvGrpSpPr>
          <xdr:cNvPr id="11" name="Grupo 10">
            <a:hlinkClick xmlns:r="http://schemas.openxmlformats.org/officeDocument/2006/relationships" r:id="rId16" tooltip="BALANCED SCORE CARD"/>
            <a:extLst>
              <a:ext uri="{FF2B5EF4-FFF2-40B4-BE49-F238E27FC236}">
                <a16:creationId xmlns:a16="http://schemas.microsoft.com/office/drawing/2014/main" id="{00000000-0008-0000-0500-00000B000000}"/>
              </a:ext>
            </a:extLst>
          </xdr:cNvPr>
          <xdr:cNvGrpSpPr/>
        </xdr:nvGrpSpPr>
        <xdr:grpSpPr>
          <a:xfrm>
            <a:off x="1237706" y="83820"/>
            <a:ext cx="670560" cy="670560"/>
            <a:chOff x="1325880" y="76200"/>
            <a:chExt cx="670560" cy="670560"/>
          </a:xfrm>
        </xdr:grpSpPr>
        <xdr:pic>
          <xdr:nvPicPr>
            <xdr:cNvPr id="17" name="Gráfico 16" descr="Portátil con relleno sólido">
              <a:extLst>
                <a:ext uri="{FF2B5EF4-FFF2-40B4-BE49-F238E27FC236}">
                  <a16:creationId xmlns:a16="http://schemas.microsoft.com/office/drawing/2014/main" id="{00000000-0008-0000-0500-000011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7">
              <a:extLst>
                <a:ext uri="{28A0092B-C50C-407E-A947-70E740481C1C}">
                  <a14:useLocalDpi xmlns:a14="http://schemas.microsoft.com/office/drawing/2010/main" val="0"/>
                </a:ext>
                <a:ext uri="{96DAC541-7B7A-43D3-8B79-37D633B846F1}">
                  <asvg:svgBlip xmlns:asvg="http://schemas.microsoft.com/office/drawing/2016/SVG/main" r:embed="rId18"/>
                </a:ext>
              </a:extLst>
            </a:blip>
            <a:stretch>
              <a:fillRect/>
            </a:stretch>
          </xdr:blipFill>
          <xdr:spPr>
            <a:xfrm>
              <a:off x="1325880" y="76200"/>
              <a:ext cx="670560" cy="670560"/>
            </a:xfrm>
            <a:prstGeom prst="rect">
              <a:avLst/>
            </a:prstGeom>
          </xdr:spPr>
        </xdr:pic>
        <xdr:cxnSp macro="">
          <xdr:nvCxnSpPr>
            <xdr:cNvPr id="18" name="Conector recto de flecha 17">
              <a:extLst>
                <a:ext uri="{FF2B5EF4-FFF2-40B4-BE49-F238E27FC236}">
                  <a16:creationId xmlns:a16="http://schemas.microsoft.com/office/drawing/2014/main" id="{00000000-0008-0000-0500-000012000000}"/>
                </a:ext>
              </a:extLst>
            </xdr:cNvPr>
            <xdr:cNvCxnSpPr/>
          </xdr:nvCxnSpPr>
          <xdr:spPr>
            <a:xfrm flipH="1" flipV="1">
              <a:off x="1508760" y="304800"/>
              <a:ext cx="304800" cy="137160"/>
            </a:xfrm>
            <a:prstGeom prst="straightConnector1">
              <a:avLst/>
            </a:prstGeom>
            <a:ln w="19050" cap="flat" cmpd="sng" algn="ctr">
              <a:solidFill>
                <a:schemeClr val="accent6"/>
              </a:solidFill>
              <a:prstDash val="solid"/>
              <a:round/>
              <a:headEnd type="none" w="med" len="med"/>
              <a:tailEnd type="arrow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</xdr:cxnSp>
      </xdr:grpSp>
      <xdr:pic>
        <xdr:nvPicPr>
          <xdr:cNvPr id="12" name="Gráfico 11" descr="Calculadora con relleno sólido">
            <a:hlinkClick xmlns:r="http://schemas.openxmlformats.org/officeDocument/2006/relationships" r:id="rId19" tooltip="PERSPECTIVA FINANCIERA"/>
            <a:extLst>
              <a:ext uri="{FF2B5EF4-FFF2-40B4-BE49-F238E27FC236}">
                <a16:creationId xmlns:a16="http://schemas.microsoft.com/office/drawing/2014/main" id="{00000000-0008-0000-0500-00000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0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1"/>
              </a:ext>
            </a:extLst>
          </a:blip>
          <a:stretch>
            <a:fillRect/>
          </a:stretch>
        </xdr:blipFill>
        <xdr:spPr>
          <a:xfrm>
            <a:off x="1936569" y="144780"/>
            <a:ext cx="548640" cy="548640"/>
          </a:xfrm>
          <a:prstGeom prst="rect">
            <a:avLst/>
          </a:prstGeom>
        </xdr:spPr>
      </xdr:pic>
      <xdr:pic>
        <xdr:nvPicPr>
          <xdr:cNvPr id="13" name="Gráfico 12" descr="Usuarios con relleno sólido">
            <a:hlinkClick xmlns:r="http://schemas.openxmlformats.org/officeDocument/2006/relationships" r:id="rId22" tooltip="PERSPECTIVA RRHH"/>
            <a:extLst>
              <a:ext uri="{FF2B5EF4-FFF2-40B4-BE49-F238E27FC236}">
                <a16:creationId xmlns:a16="http://schemas.microsoft.com/office/drawing/2014/main" id="{00000000-0008-0000-0500-00000D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3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4"/>
              </a:ext>
            </a:extLst>
          </a:blip>
          <a:stretch>
            <a:fillRect/>
          </a:stretch>
        </xdr:blipFill>
        <xdr:spPr>
          <a:xfrm>
            <a:off x="3751218" y="60960"/>
            <a:ext cx="716280" cy="716280"/>
          </a:xfrm>
          <a:prstGeom prst="rect">
            <a:avLst/>
          </a:prstGeom>
        </xdr:spPr>
      </xdr:pic>
      <xdr:pic>
        <xdr:nvPicPr>
          <xdr:cNvPr id="14" name="Gráfico 13" descr="Cronómetro con relleno sólido">
            <a:hlinkClick xmlns:r="http://schemas.openxmlformats.org/officeDocument/2006/relationships" r:id="rId25" tooltip="PROCESOS INTERNOS"/>
            <a:extLst>
              <a:ext uri="{FF2B5EF4-FFF2-40B4-BE49-F238E27FC236}">
                <a16:creationId xmlns:a16="http://schemas.microsoft.com/office/drawing/2014/main" id="{00000000-0008-0000-0500-00000E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6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7"/>
              </a:ext>
            </a:extLst>
          </a:blip>
          <a:stretch>
            <a:fillRect/>
          </a:stretch>
        </xdr:blipFill>
        <xdr:spPr>
          <a:xfrm>
            <a:off x="3120935" y="118110"/>
            <a:ext cx="601980" cy="601980"/>
          </a:xfrm>
          <a:prstGeom prst="rect">
            <a:avLst/>
          </a:prstGeom>
        </xdr:spPr>
      </xdr:pic>
      <xdr:pic>
        <xdr:nvPicPr>
          <xdr:cNvPr id="15" name="Gráfico 14" descr="Trabajador de oficina con relleno sólido">
            <a:hlinkClick xmlns:r="http://schemas.openxmlformats.org/officeDocument/2006/relationships" r:id="rId28" tooltip="PERSPECTIVA CLIENTES"/>
            <a:extLst>
              <a:ext uri="{FF2B5EF4-FFF2-40B4-BE49-F238E27FC236}">
                <a16:creationId xmlns:a16="http://schemas.microsoft.com/office/drawing/2014/main" id="{00000000-0008-0000-0500-00000F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9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0"/>
              </a:ext>
            </a:extLst>
          </a:blip>
          <a:stretch>
            <a:fillRect/>
          </a:stretch>
        </xdr:blipFill>
        <xdr:spPr>
          <a:xfrm>
            <a:off x="2513512" y="129540"/>
            <a:ext cx="579120" cy="579120"/>
          </a:xfrm>
          <a:prstGeom prst="rect">
            <a:avLst/>
          </a:prstGeom>
        </xdr:spPr>
      </xdr:pic>
      <xdr:pic>
        <xdr:nvPicPr>
          <xdr:cNvPr id="16" name="Gráfico 15" descr="Piezas de ajedrez con relleno sólido">
            <a:hlinkClick xmlns:r="http://schemas.openxmlformats.org/officeDocument/2006/relationships" r:id="rId31" tooltip="INICIATIVAS ESTRATÉGICAS"/>
            <a:extLst>
              <a:ext uri="{FF2B5EF4-FFF2-40B4-BE49-F238E27FC236}">
                <a16:creationId xmlns:a16="http://schemas.microsoft.com/office/drawing/2014/main" id="{00000000-0008-0000-0500-000010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2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3"/>
              </a:ext>
            </a:extLst>
          </a:blip>
          <a:stretch>
            <a:fillRect/>
          </a:stretch>
        </xdr:blipFill>
        <xdr:spPr>
          <a:xfrm>
            <a:off x="4495800" y="99060"/>
            <a:ext cx="640080" cy="640080"/>
          </a:xfrm>
          <a:prstGeom prst="rect">
            <a:avLst/>
          </a:prstGeom>
        </xdr:spPr>
      </xdr:pic>
    </xdr:grpSp>
    <xdr:clientData/>
  </xdr:twoCellAnchor>
  <xdr:twoCellAnchor>
    <xdr:from>
      <xdr:col>4</xdr:col>
      <xdr:colOff>716280</xdr:colOff>
      <xdr:row>0</xdr:row>
      <xdr:rowOff>76200</xdr:rowOff>
    </xdr:from>
    <xdr:to>
      <xdr:col>4</xdr:col>
      <xdr:colOff>906780</xdr:colOff>
      <xdr:row>1</xdr:row>
      <xdr:rowOff>83820</xdr:rowOff>
    </xdr:to>
    <xdr:sp macro="" textlink="">
      <xdr:nvSpPr>
        <xdr:cNvPr id="21" name="Flecha: pentágono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SpPr/>
      </xdr:nvSpPr>
      <xdr:spPr>
        <a:xfrm rot="5400000">
          <a:off x="1459230" y="80010"/>
          <a:ext cx="198120" cy="190500"/>
        </a:xfrm>
        <a:prstGeom prst="homePlate">
          <a:avLst/>
        </a:prstGeom>
        <a:solidFill>
          <a:schemeClr val="accent1"/>
        </a:solidFill>
        <a:ln>
          <a:solidFill>
            <a:schemeClr val="bg1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 editAs="oneCell">
    <xdr:from>
      <xdr:col>14</xdr:col>
      <xdr:colOff>137160</xdr:colOff>
      <xdr:row>0</xdr:row>
      <xdr:rowOff>0</xdr:rowOff>
    </xdr:from>
    <xdr:to>
      <xdr:col>19</xdr:col>
      <xdr:colOff>83820</xdr:colOff>
      <xdr:row>7</xdr:row>
      <xdr:rowOff>16583</xdr:rowOff>
    </xdr:to>
    <xdr:pic>
      <xdr:nvPicPr>
        <xdr:cNvPr id="22" name="Imagen 21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 cstate="print">
          <a:extLst>
            <a:ext uri="{BEBA8EAE-BF5A-486C-A8C5-ECC9F3942E4B}">
              <a14:imgProps xmlns:a14="http://schemas.microsoft.com/office/drawing/2010/main">
                <a14:imgLayer r:embed="rId35">
                  <a14:imgEffect>
                    <a14:backgroundRemoval t="9677" b="89677" l="6928" r="89910">
                      <a14:foregroundMark x1="7831" y1="76774" x2="7831" y2="76774"/>
                      <a14:foregroundMark x1="16717" y1="64086" x2="16717" y2="64086"/>
                      <a14:foregroundMark x1="6928" y1="61290" x2="6928" y2="61290"/>
                      <a14:foregroundMark x1="32078" y1="61290" x2="32078" y2="61290"/>
                      <a14:foregroundMark x1="48343" y1="75914" x2="48343" y2="75914"/>
                      <a14:foregroundMark x1="67018" y1="62581" x2="67018" y2="62581"/>
                      <a14:foregroundMark x1="72440" y1="65376" x2="72440" y2="65376"/>
                      <a14:foregroundMark x1="88705" y1="70968" x2="88705" y2="70968"/>
                      <a14:foregroundMark x1="89608" y1="38710" x2="89608" y2="38710"/>
                      <a14:foregroundMark x1="75904" y1="25376" x2="75904" y2="25376"/>
                      <a14:foregroundMark x1="65060" y1="25376" x2="65060" y2="25376"/>
                      <a14:foregroundMark x1="72440" y1="41505" x2="72440" y2="41505"/>
                      <a14:foregroundMark x1="62048" y1="49247" x2="62048" y2="49247"/>
                      <a14:foregroundMark x1="56627" y1="44301" x2="56627" y2="44301"/>
                      <a14:foregroundMark x1="61145" y1="31613" x2="61145" y2="31613"/>
                      <a14:foregroundMark x1="52711" y1="34409" x2="52711" y2="34409"/>
                      <a14:foregroundMark x1="45783" y1="40000" x2="45783" y2="40000"/>
                      <a14:foregroundMark x1="42319" y1="40000" x2="42319" y2="40000"/>
                      <a14:foregroundMark x1="36898" y1="47097" x2="36898" y2="47097"/>
                      <a14:foregroundMark x1="42319" y1="49247" x2="42319" y2="49247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36"/>
            </a:ext>
          </a:extLst>
        </a:blip>
        <a:stretch>
          <a:fillRect/>
        </a:stretch>
      </xdr:blipFill>
      <xdr:spPr>
        <a:xfrm>
          <a:off x="6454140" y="0"/>
          <a:ext cx="1927860" cy="1350083"/>
        </a:xfrm>
        <a:prstGeom prst="rect">
          <a:avLst/>
        </a:prstGeom>
        <a:effectLst>
          <a:glow rad="38100">
            <a:schemeClr val="bg1"/>
          </a:glow>
        </a:effec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281940</xdr:colOff>
          <xdr:row>4</xdr:row>
          <xdr:rowOff>182880</xdr:rowOff>
        </xdr:from>
        <xdr:to>
          <xdr:col>13</xdr:col>
          <xdr:colOff>129540</xdr:colOff>
          <xdr:row>6</xdr:row>
          <xdr:rowOff>15240</xdr:rowOff>
        </xdr:to>
        <xdr:sp macro="" textlink="">
          <xdr:nvSpPr>
            <xdr:cNvPr id="1033" name="Drop Down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5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9</xdr:row>
      <xdr:rowOff>0</xdr:rowOff>
    </xdr:from>
    <xdr:to>
      <xdr:col>59</xdr:col>
      <xdr:colOff>0</xdr:colOff>
      <xdr:row>19</xdr:row>
      <xdr:rowOff>152400</xdr:rowOff>
    </xdr:to>
    <xdr:graphicFrame macro="">
      <xdr:nvGraphicFramePr>
        <xdr:cNvPr id="6270" name="Gráfico 20">
          <a:extLst>
            <a:ext uri="{FF2B5EF4-FFF2-40B4-BE49-F238E27FC236}">
              <a16:creationId xmlns:a16="http://schemas.microsoft.com/office/drawing/2014/main" id="{00000000-0008-0000-0600-00007E1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99060</xdr:colOff>
      <xdr:row>4</xdr:row>
      <xdr:rowOff>160020</xdr:rowOff>
    </xdr:from>
    <xdr:to>
      <xdr:col>3</xdr:col>
      <xdr:colOff>8160</xdr:colOff>
      <xdr:row>6</xdr:row>
      <xdr:rowOff>31020</xdr:rowOff>
    </xdr:to>
    <xdr:sp macro="" textlink="">
      <xdr:nvSpPr>
        <xdr:cNvPr id="2" name="Elips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99060" y="922020"/>
          <a:ext cx="252000" cy="252000"/>
        </a:xfrm>
        <a:prstGeom prst="ellipse">
          <a:avLst/>
        </a:prstGeom>
        <a:noFill/>
        <a:ln w="38100"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 editAs="absolute">
    <xdr:from>
      <xdr:col>0</xdr:col>
      <xdr:colOff>0</xdr:colOff>
      <xdr:row>0</xdr:row>
      <xdr:rowOff>60960</xdr:rowOff>
    </xdr:from>
    <xdr:to>
      <xdr:col>47</xdr:col>
      <xdr:colOff>60960</xdr:colOff>
      <xdr:row>4</xdr:row>
      <xdr:rowOff>15240</xdr:rowOff>
    </xdr:to>
    <xdr:grpSp>
      <xdr:nvGrpSpPr>
        <xdr:cNvPr id="18" name="Grupo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GrpSpPr/>
      </xdr:nvGrpSpPr>
      <xdr:grpSpPr>
        <a:xfrm>
          <a:off x="0" y="60960"/>
          <a:ext cx="5433060" cy="716280"/>
          <a:chOff x="0" y="60960"/>
          <a:chExt cx="5433060" cy="716280"/>
        </a:xfrm>
      </xdr:grpSpPr>
      <xdr:grpSp>
        <xdr:nvGrpSpPr>
          <xdr:cNvPr id="20" name="Grupo 19">
            <a:extLst>
              <a:ext uri="{FF2B5EF4-FFF2-40B4-BE49-F238E27FC236}">
                <a16:creationId xmlns:a16="http://schemas.microsoft.com/office/drawing/2014/main" id="{00000000-0008-0000-0600-000014000000}"/>
              </a:ext>
            </a:extLst>
          </xdr:cNvPr>
          <xdr:cNvGrpSpPr/>
        </xdr:nvGrpSpPr>
        <xdr:grpSpPr>
          <a:xfrm>
            <a:off x="0" y="83820"/>
            <a:ext cx="5433060" cy="647700"/>
            <a:chOff x="365760" y="289560"/>
            <a:chExt cx="5433060" cy="640080"/>
          </a:xfrm>
        </xdr:grpSpPr>
        <xdr:sp macro="" textlink="">
          <xdr:nvSpPr>
            <xdr:cNvPr id="32" name="Rectángulo: esquinas redondeadas 31">
              <a:extLst>
                <a:ext uri="{FF2B5EF4-FFF2-40B4-BE49-F238E27FC236}">
                  <a16:creationId xmlns:a16="http://schemas.microsoft.com/office/drawing/2014/main" id="{00000000-0008-0000-0600-000020000000}"/>
                </a:ext>
              </a:extLst>
            </xdr:cNvPr>
            <xdr:cNvSpPr/>
          </xdr:nvSpPr>
          <xdr:spPr>
            <a:xfrm>
              <a:off x="685800" y="289560"/>
              <a:ext cx="5113020" cy="640080"/>
            </a:xfrm>
            <a:prstGeom prst="roundRect">
              <a:avLst>
                <a:gd name="adj" fmla="val 50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PE" sz="1100"/>
            </a:p>
          </xdr:txBody>
        </xdr:sp>
        <xdr:sp macro="" textlink="">
          <xdr:nvSpPr>
            <xdr:cNvPr id="35" name="Rectángulo 34">
              <a:extLst>
                <a:ext uri="{FF2B5EF4-FFF2-40B4-BE49-F238E27FC236}">
                  <a16:creationId xmlns:a16="http://schemas.microsoft.com/office/drawing/2014/main" id="{00000000-0008-0000-0600-000023000000}"/>
                </a:ext>
              </a:extLst>
            </xdr:cNvPr>
            <xdr:cNvSpPr/>
          </xdr:nvSpPr>
          <xdr:spPr>
            <a:xfrm>
              <a:off x="365760" y="289560"/>
              <a:ext cx="670560" cy="640080"/>
            </a:xfrm>
            <a:prstGeom prst="rect">
              <a:avLst/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PE" sz="1100"/>
            </a:p>
          </xdr:txBody>
        </xdr:sp>
      </xdr:grpSp>
      <xdr:pic>
        <xdr:nvPicPr>
          <xdr:cNvPr id="21" name="Gráfico 20" descr="Base de datos con relleno sólido">
            <a:hlinkClick xmlns:r="http://schemas.openxmlformats.org/officeDocument/2006/relationships" r:id="rId2" tooltip="OBJETIVOS"/>
            <a:extLst>
              <a:ext uri="{FF2B5EF4-FFF2-40B4-BE49-F238E27FC236}">
                <a16:creationId xmlns:a16="http://schemas.microsoft.com/office/drawing/2014/main" id="{00000000-0008-0000-0600-00001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4"/>
              </a:ext>
            </a:extLst>
          </a:blip>
          <a:stretch>
            <a:fillRect/>
          </a:stretch>
        </xdr:blipFill>
        <xdr:spPr>
          <a:xfrm>
            <a:off x="68580" y="144780"/>
            <a:ext cx="548640" cy="548640"/>
          </a:xfrm>
          <a:prstGeom prst="rect">
            <a:avLst/>
          </a:prstGeom>
        </xdr:spPr>
      </xdr:pic>
      <xdr:pic>
        <xdr:nvPicPr>
          <xdr:cNvPr id="22" name="Gráfico 21" descr="Flujo de trabajo con relleno sólido">
            <a:hlinkClick xmlns:r="http://schemas.openxmlformats.org/officeDocument/2006/relationships" r:id="rId5" tooltip="MAPA ESTRATÉGICO"/>
            <a:extLst>
              <a:ext uri="{FF2B5EF4-FFF2-40B4-BE49-F238E27FC236}">
                <a16:creationId xmlns:a16="http://schemas.microsoft.com/office/drawing/2014/main" id="{00000000-0008-0000-0600-00001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6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7"/>
              </a:ext>
            </a:extLst>
          </a:blip>
          <a:stretch>
            <a:fillRect/>
          </a:stretch>
        </xdr:blipFill>
        <xdr:spPr>
          <a:xfrm>
            <a:off x="645523" y="137160"/>
            <a:ext cx="563880" cy="563880"/>
          </a:xfrm>
          <a:prstGeom prst="rect">
            <a:avLst/>
          </a:prstGeom>
        </xdr:spPr>
      </xdr:pic>
      <xdr:grpSp>
        <xdr:nvGrpSpPr>
          <xdr:cNvPr id="23" name="Grupo 22">
            <a:hlinkClick xmlns:r="http://schemas.openxmlformats.org/officeDocument/2006/relationships" r:id="rId8" tooltip="BALANCED SCORE CARD"/>
            <a:extLst>
              <a:ext uri="{FF2B5EF4-FFF2-40B4-BE49-F238E27FC236}">
                <a16:creationId xmlns:a16="http://schemas.microsoft.com/office/drawing/2014/main" id="{00000000-0008-0000-0600-000017000000}"/>
              </a:ext>
            </a:extLst>
          </xdr:cNvPr>
          <xdr:cNvGrpSpPr/>
        </xdr:nvGrpSpPr>
        <xdr:grpSpPr>
          <a:xfrm>
            <a:off x="1237706" y="83820"/>
            <a:ext cx="670560" cy="670560"/>
            <a:chOff x="1325880" y="76200"/>
            <a:chExt cx="670560" cy="670560"/>
          </a:xfrm>
        </xdr:grpSpPr>
        <xdr:pic>
          <xdr:nvPicPr>
            <xdr:cNvPr id="29" name="Gráfico 28" descr="Portátil con relleno sólido">
              <a:extLst>
                <a:ext uri="{FF2B5EF4-FFF2-40B4-BE49-F238E27FC236}">
                  <a16:creationId xmlns:a16="http://schemas.microsoft.com/office/drawing/2014/main" id="{00000000-0008-0000-0600-00001D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9">
              <a:extLst>
                <a:ext uri="{28A0092B-C50C-407E-A947-70E740481C1C}">
                  <a14:useLocalDpi xmlns:a14="http://schemas.microsoft.com/office/drawing/2010/main" val="0"/>
                </a:ext>
                <a:ext uri="{96DAC541-7B7A-43D3-8B79-37D633B846F1}">
                  <asvg:svgBlip xmlns:asvg="http://schemas.microsoft.com/office/drawing/2016/SVG/main" r:embed="rId10"/>
                </a:ext>
              </a:extLst>
            </a:blip>
            <a:stretch>
              <a:fillRect/>
            </a:stretch>
          </xdr:blipFill>
          <xdr:spPr>
            <a:xfrm>
              <a:off x="1325880" y="76200"/>
              <a:ext cx="670560" cy="670560"/>
            </a:xfrm>
            <a:prstGeom prst="rect">
              <a:avLst/>
            </a:prstGeom>
          </xdr:spPr>
        </xdr:pic>
        <xdr:cxnSp macro="">
          <xdr:nvCxnSpPr>
            <xdr:cNvPr id="30" name="Conector recto de flecha 29">
              <a:extLst>
                <a:ext uri="{FF2B5EF4-FFF2-40B4-BE49-F238E27FC236}">
                  <a16:creationId xmlns:a16="http://schemas.microsoft.com/office/drawing/2014/main" id="{00000000-0008-0000-0600-00001E000000}"/>
                </a:ext>
              </a:extLst>
            </xdr:cNvPr>
            <xdr:cNvCxnSpPr/>
          </xdr:nvCxnSpPr>
          <xdr:spPr>
            <a:xfrm flipH="1" flipV="1">
              <a:off x="1508760" y="304800"/>
              <a:ext cx="304800" cy="137160"/>
            </a:xfrm>
            <a:prstGeom prst="straightConnector1">
              <a:avLst/>
            </a:prstGeom>
            <a:ln w="19050" cap="flat" cmpd="sng" algn="ctr">
              <a:solidFill>
                <a:schemeClr val="accent6"/>
              </a:solidFill>
              <a:prstDash val="solid"/>
              <a:round/>
              <a:headEnd type="none" w="med" len="med"/>
              <a:tailEnd type="arrow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</xdr:cxnSp>
      </xdr:grpSp>
      <xdr:pic>
        <xdr:nvPicPr>
          <xdr:cNvPr id="24" name="Gráfico 23" descr="Calculadora con relleno sólido">
            <a:hlinkClick xmlns:r="http://schemas.openxmlformats.org/officeDocument/2006/relationships" r:id="rId11" tooltip="PERSPECTIVA FINANCIERA"/>
            <a:extLst>
              <a:ext uri="{FF2B5EF4-FFF2-40B4-BE49-F238E27FC236}">
                <a16:creationId xmlns:a16="http://schemas.microsoft.com/office/drawing/2014/main" id="{00000000-0008-0000-0600-00001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2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3"/>
              </a:ext>
            </a:extLst>
          </a:blip>
          <a:stretch>
            <a:fillRect/>
          </a:stretch>
        </xdr:blipFill>
        <xdr:spPr>
          <a:xfrm>
            <a:off x="1936569" y="144780"/>
            <a:ext cx="548640" cy="548640"/>
          </a:xfrm>
          <a:prstGeom prst="rect">
            <a:avLst/>
          </a:prstGeom>
        </xdr:spPr>
      </xdr:pic>
      <xdr:pic>
        <xdr:nvPicPr>
          <xdr:cNvPr id="25" name="Gráfico 24" descr="Usuarios con relleno sólido">
            <a:hlinkClick xmlns:r="http://schemas.openxmlformats.org/officeDocument/2006/relationships" r:id="rId14" tooltip="PERSPECTIVA RRHH"/>
            <a:extLst>
              <a:ext uri="{FF2B5EF4-FFF2-40B4-BE49-F238E27FC236}">
                <a16:creationId xmlns:a16="http://schemas.microsoft.com/office/drawing/2014/main" id="{00000000-0008-0000-0600-00001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5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6"/>
              </a:ext>
            </a:extLst>
          </a:blip>
          <a:stretch>
            <a:fillRect/>
          </a:stretch>
        </xdr:blipFill>
        <xdr:spPr>
          <a:xfrm>
            <a:off x="3751218" y="60960"/>
            <a:ext cx="716280" cy="716280"/>
          </a:xfrm>
          <a:prstGeom prst="rect">
            <a:avLst/>
          </a:prstGeom>
        </xdr:spPr>
      </xdr:pic>
      <xdr:pic>
        <xdr:nvPicPr>
          <xdr:cNvPr id="26" name="Gráfico 25" descr="Cronómetro con relleno sólido">
            <a:hlinkClick xmlns:r="http://schemas.openxmlformats.org/officeDocument/2006/relationships" r:id="rId17" tooltip="PROCESOS INTERNOS"/>
            <a:extLst>
              <a:ext uri="{FF2B5EF4-FFF2-40B4-BE49-F238E27FC236}">
                <a16:creationId xmlns:a16="http://schemas.microsoft.com/office/drawing/2014/main" id="{00000000-0008-0000-0600-00001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8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9"/>
              </a:ext>
            </a:extLst>
          </a:blip>
          <a:stretch>
            <a:fillRect/>
          </a:stretch>
        </xdr:blipFill>
        <xdr:spPr>
          <a:xfrm>
            <a:off x="3120935" y="118110"/>
            <a:ext cx="601980" cy="601980"/>
          </a:xfrm>
          <a:prstGeom prst="rect">
            <a:avLst/>
          </a:prstGeom>
        </xdr:spPr>
      </xdr:pic>
      <xdr:pic>
        <xdr:nvPicPr>
          <xdr:cNvPr id="27" name="Gráfico 26" descr="Trabajador de oficina con relleno sólido">
            <a:hlinkClick xmlns:r="http://schemas.openxmlformats.org/officeDocument/2006/relationships" r:id="rId20" tooltip="PERSPECTIVA CLIENTES"/>
            <a:extLst>
              <a:ext uri="{FF2B5EF4-FFF2-40B4-BE49-F238E27FC236}">
                <a16:creationId xmlns:a16="http://schemas.microsoft.com/office/drawing/2014/main" id="{00000000-0008-0000-0600-00001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1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2"/>
              </a:ext>
            </a:extLst>
          </a:blip>
          <a:stretch>
            <a:fillRect/>
          </a:stretch>
        </xdr:blipFill>
        <xdr:spPr>
          <a:xfrm>
            <a:off x="2513512" y="129540"/>
            <a:ext cx="579120" cy="579120"/>
          </a:xfrm>
          <a:prstGeom prst="rect">
            <a:avLst/>
          </a:prstGeom>
        </xdr:spPr>
      </xdr:pic>
      <xdr:pic>
        <xdr:nvPicPr>
          <xdr:cNvPr id="28" name="Gráfico 27" descr="Piezas de ajedrez con relleno sólido">
            <a:hlinkClick xmlns:r="http://schemas.openxmlformats.org/officeDocument/2006/relationships" r:id="rId23" tooltip="INICIATIVAS ESTRATÉGICAS"/>
            <a:extLst>
              <a:ext uri="{FF2B5EF4-FFF2-40B4-BE49-F238E27FC236}">
                <a16:creationId xmlns:a16="http://schemas.microsoft.com/office/drawing/2014/main" id="{00000000-0008-0000-0600-00001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4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5"/>
              </a:ext>
            </a:extLst>
          </a:blip>
          <a:stretch>
            <a:fillRect/>
          </a:stretch>
        </xdr:blipFill>
        <xdr:spPr>
          <a:xfrm>
            <a:off x="4495800" y="99060"/>
            <a:ext cx="640080" cy="640080"/>
          </a:xfrm>
          <a:prstGeom prst="rect">
            <a:avLst/>
          </a:prstGeom>
        </xdr:spPr>
      </xdr:pic>
    </xdr:grpSp>
    <xdr:clientData/>
  </xdr:twoCellAnchor>
  <xdr:twoCellAnchor>
    <xdr:from>
      <xdr:col>18</xdr:col>
      <xdr:colOff>45720</xdr:colOff>
      <xdr:row>0</xdr:row>
      <xdr:rowOff>76200</xdr:rowOff>
    </xdr:from>
    <xdr:to>
      <xdr:col>20</xdr:col>
      <xdr:colOff>7620</xdr:colOff>
      <xdr:row>1</xdr:row>
      <xdr:rowOff>83820</xdr:rowOff>
    </xdr:to>
    <xdr:sp macro="" textlink="">
      <xdr:nvSpPr>
        <xdr:cNvPr id="36" name="Flecha: pentágono 35">
          <a:extLst>
            <a:ext uri="{FF2B5EF4-FFF2-40B4-BE49-F238E27FC236}">
              <a16:creationId xmlns:a16="http://schemas.microsoft.com/office/drawing/2014/main" id="{00000000-0008-0000-0600-000024000000}"/>
            </a:ext>
          </a:extLst>
        </xdr:cNvPr>
        <xdr:cNvSpPr/>
      </xdr:nvSpPr>
      <xdr:spPr>
        <a:xfrm rot="5400000">
          <a:off x="2099310" y="80010"/>
          <a:ext cx="198120" cy="190500"/>
        </a:xfrm>
        <a:prstGeom prst="homePlate">
          <a:avLst/>
        </a:prstGeom>
        <a:solidFill>
          <a:schemeClr val="accent1"/>
        </a:solidFill>
        <a:ln>
          <a:solidFill>
            <a:schemeClr val="bg1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 editAs="oneCell">
    <xdr:from>
      <xdr:col>56</xdr:col>
      <xdr:colOff>53340</xdr:colOff>
      <xdr:row>0</xdr:row>
      <xdr:rowOff>0</xdr:rowOff>
    </xdr:from>
    <xdr:to>
      <xdr:col>73</xdr:col>
      <xdr:colOff>38100</xdr:colOff>
      <xdr:row>7</xdr:row>
      <xdr:rowOff>16583</xdr:rowOff>
    </xdr:to>
    <xdr:pic>
      <xdr:nvPicPr>
        <xdr:cNvPr id="40" name="Imagen 39">
          <a:extLst>
            <a:ext uri="{FF2B5EF4-FFF2-40B4-BE49-F238E27FC236}">
              <a16:creationId xmlns:a16="http://schemas.microsoft.com/office/drawing/2014/main" id="{00000000-0008-0000-0600-00002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 cstate="print">
          <a:extLst>
            <a:ext uri="{BEBA8EAE-BF5A-486C-A8C5-ECC9F3942E4B}">
              <a14:imgProps xmlns:a14="http://schemas.microsoft.com/office/drawing/2010/main">
                <a14:imgLayer r:embed="rId27">
                  <a14:imgEffect>
                    <a14:backgroundRemoval t="9677" b="89677" l="6928" r="89910">
                      <a14:foregroundMark x1="7831" y1="76774" x2="7831" y2="76774"/>
                      <a14:foregroundMark x1="16717" y1="64086" x2="16717" y2="64086"/>
                      <a14:foregroundMark x1="6928" y1="61290" x2="6928" y2="61290"/>
                      <a14:foregroundMark x1="32078" y1="61290" x2="32078" y2="61290"/>
                      <a14:foregroundMark x1="48343" y1="75914" x2="48343" y2="75914"/>
                      <a14:foregroundMark x1="67018" y1="62581" x2="67018" y2="62581"/>
                      <a14:foregroundMark x1="72440" y1="65376" x2="72440" y2="65376"/>
                      <a14:foregroundMark x1="88705" y1="70968" x2="88705" y2="70968"/>
                      <a14:foregroundMark x1="89608" y1="38710" x2="89608" y2="38710"/>
                      <a14:foregroundMark x1="75904" y1="25376" x2="75904" y2="25376"/>
                      <a14:foregroundMark x1="65060" y1="25376" x2="65060" y2="25376"/>
                      <a14:foregroundMark x1="72440" y1="41505" x2="72440" y2="41505"/>
                      <a14:foregroundMark x1="62048" y1="49247" x2="62048" y2="49247"/>
                      <a14:foregroundMark x1="56627" y1="44301" x2="56627" y2="44301"/>
                      <a14:foregroundMark x1="61145" y1="31613" x2="61145" y2="31613"/>
                      <a14:foregroundMark x1="52711" y1="34409" x2="52711" y2="34409"/>
                      <a14:foregroundMark x1="45783" y1="40000" x2="45783" y2="40000"/>
                      <a14:foregroundMark x1="42319" y1="40000" x2="42319" y2="40000"/>
                      <a14:foregroundMark x1="36898" y1="47097" x2="36898" y2="47097"/>
                      <a14:foregroundMark x1="42319" y1="49247" x2="42319" y2="49247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28"/>
            </a:ext>
          </a:extLst>
        </a:blip>
        <a:stretch>
          <a:fillRect/>
        </a:stretch>
      </xdr:blipFill>
      <xdr:spPr>
        <a:xfrm>
          <a:off x="6454140" y="0"/>
          <a:ext cx="1927860" cy="1350083"/>
        </a:xfrm>
        <a:prstGeom prst="rect">
          <a:avLst/>
        </a:prstGeom>
        <a:effectLst>
          <a:glow rad="38100">
            <a:schemeClr val="bg1"/>
          </a:glow>
        </a:effectLst>
      </xdr:spPr>
    </xdr:pic>
    <xdr:clientData/>
  </xdr:twoCellAnchor>
  <xdr:twoCellAnchor>
    <xdr:from>
      <xdr:col>21</xdr:col>
      <xdr:colOff>1111</xdr:colOff>
      <xdr:row>7</xdr:row>
      <xdr:rowOff>65801</xdr:rowOff>
    </xdr:from>
    <xdr:to>
      <xdr:col>23</xdr:col>
      <xdr:colOff>40877</xdr:colOff>
      <xdr:row>8</xdr:row>
      <xdr:rowOff>155177</xdr:rowOff>
    </xdr:to>
    <xdr:grpSp>
      <xdr:nvGrpSpPr>
        <xdr:cNvPr id="50" name="Grupo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GrpSpPr/>
      </xdr:nvGrpSpPr>
      <xdr:grpSpPr>
        <a:xfrm>
          <a:off x="2401411" y="1399301"/>
          <a:ext cx="268366" cy="272256"/>
          <a:chOff x="2393791" y="1399301"/>
          <a:chExt cx="268366" cy="270351"/>
        </a:xfrm>
      </xdr:grpSpPr>
      <xdr:sp macro="" textlink="">
        <xdr:nvSpPr>
          <xdr:cNvPr id="45" name="Forma libre: forma 44">
            <a:extLst>
              <a:ext uri="{FF2B5EF4-FFF2-40B4-BE49-F238E27FC236}">
                <a16:creationId xmlns:a16="http://schemas.microsoft.com/office/drawing/2014/main" id="{00000000-0008-0000-0600-00002D000000}"/>
              </a:ext>
            </a:extLst>
          </xdr:cNvPr>
          <xdr:cNvSpPr/>
        </xdr:nvSpPr>
        <xdr:spPr>
          <a:xfrm>
            <a:off x="2393791" y="1399301"/>
            <a:ext cx="268366" cy="270351"/>
          </a:xfrm>
          <a:custGeom>
            <a:avLst/>
            <a:gdLst>
              <a:gd name="connsiteX0" fmla="*/ 23336 w 268366"/>
              <a:gd name="connsiteY0" fmla="*/ 0 h 272256"/>
              <a:gd name="connsiteX1" fmla="*/ 0 w 268366"/>
              <a:gd name="connsiteY1" fmla="*/ 0 h 272256"/>
              <a:gd name="connsiteX2" fmla="*/ 0 w 268366"/>
              <a:gd name="connsiteY2" fmla="*/ 272256 h 272256"/>
              <a:gd name="connsiteX3" fmla="*/ 268367 w 268366"/>
              <a:gd name="connsiteY3" fmla="*/ 272256 h 272256"/>
              <a:gd name="connsiteX4" fmla="*/ 268367 w 268366"/>
              <a:gd name="connsiteY4" fmla="*/ 248920 h 272256"/>
              <a:gd name="connsiteX5" fmla="*/ 23336 w 268366"/>
              <a:gd name="connsiteY5" fmla="*/ 248920 h 272256"/>
              <a:gd name="connsiteX6" fmla="*/ 23336 w 268366"/>
              <a:gd name="connsiteY6" fmla="*/ 0 h 27225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268366" h="272256">
                <a:moveTo>
                  <a:pt x="23336" y="0"/>
                </a:moveTo>
                <a:lnTo>
                  <a:pt x="0" y="0"/>
                </a:lnTo>
                <a:lnTo>
                  <a:pt x="0" y="272256"/>
                </a:lnTo>
                <a:lnTo>
                  <a:pt x="268367" y="272256"/>
                </a:lnTo>
                <a:lnTo>
                  <a:pt x="268367" y="248920"/>
                </a:lnTo>
                <a:lnTo>
                  <a:pt x="23336" y="248920"/>
                </a:lnTo>
                <a:lnTo>
                  <a:pt x="23336" y="0"/>
                </a:lnTo>
                <a:close/>
              </a:path>
            </a:pathLst>
          </a:custGeom>
          <a:solidFill>
            <a:srgbClr val="00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46" name="Forma libre: forma 45">
            <a:extLst>
              <a:ext uri="{FF2B5EF4-FFF2-40B4-BE49-F238E27FC236}">
                <a16:creationId xmlns:a16="http://schemas.microsoft.com/office/drawing/2014/main" id="{00000000-0008-0000-0600-00002E000000}"/>
              </a:ext>
            </a:extLst>
          </xdr:cNvPr>
          <xdr:cNvSpPr/>
        </xdr:nvSpPr>
        <xdr:spPr>
          <a:xfrm rot="10800000">
            <a:off x="2603817" y="1399301"/>
            <a:ext cx="58340" cy="223678"/>
          </a:xfrm>
          <a:custGeom>
            <a:avLst/>
            <a:gdLst>
              <a:gd name="connsiteX0" fmla="*/ 0 w 58340"/>
              <a:gd name="connsiteY0" fmla="*/ 0 h 225583"/>
              <a:gd name="connsiteX1" fmla="*/ 58341 w 58340"/>
              <a:gd name="connsiteY1" fmla="*/ 0 h 225583"/>
              <a:gd name="connsiteX2" fmla="*/ 58341 w 58340"/>
              <a:gd name="connsiteY2" fmla="*/ 225584 h 225583"/>
              <a:gd name="connsiteX3" fmla="*/ 0 w 58340"/>
              <a:gd name="connsiteY3" fmla="*/ 225584 h 225583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225583">
                <a:moveTo>
                  <a:pt x="0" y="0"/>
                </a:moveTo>
                <a:lnTo>
                  <a:pt x="58341" y="0"/>
                </a:lnTo>
                <a:lnTo>
                  <a:pt x="58341" y="225584"/>
                </a:lnTo>
                <a:lnTo>
                  <a:pt x="0" y="225584"/>
                </a:lnTo>
                <a:close/>
              </a:path>
            </a:pathLst>
          </a:custGeom>
          <a:solidFill>
            <a:srgbClr val="00B05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47" name="Forma libre: forma 46">
            <a:extLst>
              <a:ext uri="{FF2B5EF4-FFF2-40B4-BE49-F238E27FC236}">
                <a16:creationId xmlns:a16="http://schemas.microsoft.com/office/drawing/2014/main" id="{00000000-0008-0000-0600-00002F000000}"/>
              </a:ext>
            </a:extLst>
          </xdr:cNvPr>
          <xdr:cNvSpPr/>
        </xdr:nvSpPr>
        <xdr:spPr>
          <a:xfrm rot="10800000">
            <a:off x="2522140" y="1477089"/>
            <a:ext cx="58340" cy="145891"/>
          </a:xfrm>
          <a:custGeom>
            <a:avLst/>
            <a:gdLst>
              <a:gd name="connsiteX0" fmla="*/ 0 w 58340"/>
              <a:gd name="connsiteY0" fmla="*/ 0 h 147796"/>
              <a:gd name="connsiteX1" fmla="*/ 58341 w 58340"/>
              <a:gd name="connsiteY1" fmla="*/ 0 h 147796"/>
              <a:gd name="connsiteX2" fmla="*/ 58341 w 58340"/>
              <a:gd name="connsiteY2" fmla="*/ 147796 h 147796"/>
              <a:gd name="connsiteX3" fmla="*/ 0 w 58340"/>
              <a:gd name="connsiteY3" fmla="*/ 147796 h 14779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147796">
                <a:moveTo>
                  <a:pt x="0" y="0"/>
                </a:moveTo>
                <a:lnTo>
                  <a:pt x="58341" y="0"/>
                </a:lnTo>
                <a:lnTo>
                  <a:pt x="58341" y="147796"/>
                </a:lnTo>
                <a:lnTo>
                  <a:pt x="0" y="147796"/>
                </a:lnTo>
                <a:close/>
              </a:path>
            </a:pathLst>
          </a:custGeom>
          <a:solidFill>
            <a:srgbClr val="FFC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48" name="Forma libre: forma 47">
            <a:extLst>
              <a:ext uri="{FF2B5EF4-FFF2-40B4-BE49-F238E27FC236}">
                <a16:creationId xmlns:a16="http://schemas.microsoft.com/office/drawing/2014/main" id="{00000000-0008-0000-0600-000030000000}"/>
              </a:ext>
            </a:extLst>
          </xdr:cNvPr>
          <xdr:cNvSpPr/>
        </xdr:nvSpPr>
        <xdr:spPr>
          <a:xfrm rot="10800000">
            <a:off x="2440463" y="1545193"/>
            <a:ext cx="58340" cy="77787"/>
          </a:xfrm>
          <a:custGeom>
            <a:avLst/>
            <a:gdLst>
              <a:gd name="connsiteX0" fmla="*/ 0 w 58340"/>
              <a:gd name="connsiteY0" fmla="*/ 0 h 77787"/>
              <a:gd name="connsiteX1" fmla="*/ 58341 w 58340"/>
              <a:gd name="connsiteY1" fmla="*/ 0 h 77787"/>
              <a:gd name="connsiteX2" fmla="*/ 58341 w 58340"/>
              <a:gd name="connsiteY2" fmla="*/ 77788 h 77787"/>
              <a:gd name="connsiteX3" fmla="*/ 0 w 58340"/>
              <a:gd name="connsiteY3" fmla="*/ 77788 h 7778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77787">
                <a:moveTo>
                  <a:pt x="0" y="0"/>
                </a:moveTo>
                <a:lnTo>
                  <a:pt x="58341" y="0"/>
                </a:lnTo>
                <a:lnTo>
                  <a:pt x="58341" y="77788"/>
                </a:lnTo>
                <a:lnTo>
                  <a:pt x="0" y="77788"/>
                </a:lnTo>
                <a:close/>
              </a:path>
            </a:pathLst>
          </a:custGeom>
          <a:solidFill>
            <a:srgbClr val="FF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49" name="Forma libre: forma 48">
            <a:extLst>
              <a:ext uri="{FF2B5EF4-FFF2-40B4-BE49-F238E27FC236}">
                <a16:creationId xmlns:a16="http://schemas.microsoft.com/office/drawing/2014/main" id="{00000000-0008-0000-0600-000031000000}"/>
              </a:ext>
            </a:extLst>
          </xdr:cNvPr>
          <xdr:cNvSpPr/>
        </xdr:nvSpPr>
        <xdr:spPr>
          <a:xfrm>
            <a:off x="2438869" y="1399301"/>
            <a:ext cx="126054" cy="124149"/>
          </a:xfrm>
          <a:custGeom>
            <a:avLst/>
            <a:gdLst>
              <a:gd name="connsiteX0" fmla="*/ 126055 w 126054"/>
              <a:gd name="connsiteY0" fmla="*/ 53440 h 126054"/>
              <a:gd name="connsiteX1" fmla="*/ 126055 w 126054"/>
              <a:gd name="connsiteY1" fmla="*/ 0 h 126054"/>
              <a:gd name="connsiteX2" fmla="*/ 72615 w 126054"/>
              <a:gd name="connsiteY2" fmla="*/ 0 h 126054"/>
              <a:gd name="connsiteX3" fmla="*/ 93851 w 126054"/>
              <a:gd name="connsiteY3" fmla="*/ 21236 h 126054"/>
              <a:gd name="connsiteX4" fmla="*/ 0 w 126054"/>
              <a:gd name="connsiteY4" fmla="*/ 115087 h 126054"/>
              <a:gd name="connsiteX5" fmla="*/ 10968 w 126054"/>
              <a:gd name="connsiteY5" fmla="*/ 126055 h 126054"/>
              <a:gd name="connsiteX6" fmla="*/ 104819 w 126054"/>
              <a:gd name="connsiteY6" fmla="*/ 32243 h 126054"/>
              <a:gd name="connsiteX7" fmla="*/ 126055 w 126054"/>
              <a:gd name="connsiteY7" fmla="*/ 53440 h 126054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126054" h="126054">
                <a:moveTo>
                  <a:pt x="126055" y="53440"/>
                </a:moveTo>
                <a:lnTo>
                  <a:pt x="126055" y="0"/>
                </a:lnTo>
                <a:lnTo>
                  <a:pt x="72615" y="0"/>
                </a:lnTo>
                <a:lnTo>
                  <a:pt x="93851" y="21236"/>
                </a:lnTo>
                <a:lnTo>
                  <a:pt x="0" y="115087"/>
                </a:lnTo>
                <a:lnTo>
                  <a:pt x="10968" y="126055"/>
                </a:lnTo>
                <a:lnTo>
                  <a:pt x="104819" y="32243"/>
                </a:lnTo>
                <a:lnTo>
                  <a:pt x="126055" y="53440"/>
                </a:lnTo>
                <a:close/>
              </a:path>
            </a:pathLst>
          </a:custGeom>
          <a:solidFill>
            <a:srgbClr val="00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</xdr:grpSp>
    <xdr:clientData/>
  </xdr:twoCellAnchor>
  <xdr:twoCellAnchor editAs="oneCell">
    <xdr:from>
      <xdr:col>60</xdr:col>
      <xdr:colOff>83820</xdr:colOff>
      <xdr:row>7</xdr:row>
      <xdr:rowOff>45720</xdr:rowOff>
    </xdr:from>
    <xdr:to>
      <xdr:col>63</xdr:col>
      <xdr:colOff>64920</xdr:colOff>
      <xdr:row>9</xdr:row>
      <xdr:rowOff>3960</xdr:rowOff>
    </xdr:to>
    <xdr:pic>
      <xdr:nvPicPr>
        <xdr:cNvPr id="52" name="Gráfico 51" descr="Cronómetro 75% con relleno sólido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0"/>
            </a:ext>
          </a:extLst>
        </a:blip>
        <a:stretch>
          <a:fillRect/>
        </a:stretch>
      </xdr:blipFill>
      <xdr:spPr>
        <a:xfrm>
          <a:off x="6941820" y="1379220"/>
          <a:ext cx="324000" cy="324000"/>
        </a:xfrm>
        <a:prstGeom prst="rect">
          <a:avLst/>
        </a:prstGeom>
      </xdr:spPr>
    </xdr:pic>
    <xdr:clientData/>
  </xdr:twoCellAnchor>
  <xdr:twoCellAnchor editAs="oneCell">
    <xdr:from>
      <xdr:col>60</xdr:col>
      <xdr:colOff>99060</xdr:colOff>
      <xdr:row>16</xdr:row>
      <xdr:rowOff>45720</xdr:rowOff>
    </xdr:from>
    <xdr:to>
      <xdr:col>64</xdr:col>
      <xdr:colOff>1860</xdr:colOff>
      <xdr:row>18</xdr:row>
      <xdr:rowOff>39960</xdr:rowOff>
    </xdr:to>
    <xdr:pic>
      <xdr:nvPicPr>
        <xdr:cNvPr id="54" name="Gráfico 53" descr="Mano con dedo índice apuntando a la derecha con relleno sólido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2"/>
            </a:ext>
          </a:extLst>
        </a:blip>
        <a:stretch>
          <a:fillRect/>
        </a:stretch>
      </xdr:blipFill>
      <xdr:spPr>
        <a:xfrm>
          <a:off x="6957060" y="3025140"/>
          <a:ext cx="360000" cy="360000"/>
        </a:xfrm>
        <a:prstGeom prst="rect">
          <a:avLst/>
        </a:prstGeom>
      </xdr:spPr>
    </xdr:pic>
    <xdr:clientData/>
  </xdr:twoCellAnchor>
  <xdr:twoCellAnchor editAs="oneCell">
    <xdr:from>
      <xdr:col>60</xdr:col>
      <xdr:colOff>83820</xdr:colOff>
      <xdr:row>25</xdr:row>
      <xdr:rowOff>38100</xdr:rowOff>
    </xdr:from>
    <xdr:to>
      <xdr:col>63</xdr:col>
      <xdr:colOff>76200</xdr:colOff>
      <xdr:row>27</xdr:row>
      <xdr:rowOff>7620</xdr:rowOff>
    </xdr:to>
    <xdr:pic>
      <xdr:nvPicPr>
        <xdr:cNvPr id="6282" name="Gráfico 6281" descr="Lluvia de ideas con relleno sólido">
          <a:extLst>
            <a:ext uri="{FF2B5EF4-FFF2-40B4-BE49-F238E27FC236}">
              <a16:creationId xmlns:a16="http://schemas.microsoft.com/office/drawing/2014/main" id="{00000000-0008-0000-0600-00008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4"/>
            </a:ext>
          </a:extLst>
        </a:blip>
        <a:stretch>
          <a:fillRect/>
        </a:stretch>
      </xdr:blipFill>
      <xdr:spPr>
        <a:xfrm>
          <a:off x="6941820" y="4663440"/>
          <a:ext cx="335280" cy="33528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7620</xdr:rowOff>
    </xdr:from>
    <xdr:to>
      <xdr:col>19</xdr:col>
      <xdr:colOff>104775</xdr:colOff>
      <xdr:row>10</xdr:row>
      <xdr:rowOff>179070</xdr:rowOff>
    </xdr:to>
    <xdr:pic>
      <xdr:nvPicPr>
        <xdr:cNvPr id="6283" name="Imagem 22" descr="quadro.png">
          <a:hlinkClick xmlns:r="http://schemas.openxmlformats.org/officeDocument/2006/relationships" r:id="rId35" tooltip="PERSPECTIVA FINANCIERA"/>
          <a:extLst>
            <a:ext uri="{FF2B5EF4-FFF2-40B4-BE49-F238E27FC236}">
              <a16:creationId xmlns:a16="http://schemas.microsoft.com/office/drawing/2014/main" id="{00000000-0008-0000-0600-00008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89760"/>
          <a:ext cx="2276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15240</xdr:rowOff>
    </xdr:from>
    <xdr:to>
      <xdr:col>19</xdr:col>
      <xdr:colOff>104775</xdr:colOff>
      <xdr:row>12</xdr:row>
      <xdr:rowOff>3810</xdr:rowOff>
    </xdr:to>
    <xdr:pic>
      <xdr:nvPicPr>
        <xdr:cNvPr id="6284" name="Imagem 22" descr="quadro.png">
          <a:hlinkClick xmlns:r="http://schemas.openxmlformats.org/officeDocument/2006/relationships" r:id="rId37" tooltip="PERSPECTIVA FINANCIERA"/>
          <a:extLst>
            <a:ext uri="{FF2B5EF4-FFF2-40B4-BE49-F238E27FC236}">
              <a16:creationId xmlns:a16="http://schemas.microsoft.com/office/drawing/2014/main" id="{00000000-0008-0000-0600-00008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0260"/>
          <a:ext cx="2276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90</xdr:col>
      <xdr:colOff>0</xdr:colOff>
      <xdr:row>0</xdr:row>
      <xdr:rowOff>171450</xdr:rowOff>
    </xdr:from>
    <xdr:to>
      <xdr:col>90</xdr:col>
      <xdr:colOff>0</xdr:colOff>
      <xdr:row>3</xdr:row>
      <xdr:rowOff>158115</xdr:rowOff>
    </xdr:to>
    <xdr:pic>
      <xdr:nvPicPr>
        <xdr:cNvPr id="9369" name="Picture 8">
          <a:extLst>
            <a:ext uri="{FF2B5EF4-FFF2-40B4-BE49-F238E27FC236}">
              <a16:creationId xmlns:a16="http://schemas.microsoft.com/office/drawing/2014/main" id="{00000000-0008-0000-0700-00009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171450"/>
          <a:ext cx="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90</xdr:col>
      <xdr:colOff>0</xdr:colOff>
      <xdr:row>0</xdr:row>
      <xdr:rowOff>57150</xdr:rowOff>
    </xdr:from>
    <xdr:to>
      <xdr:col>90</xdr:col>
      <xdr:colOff>0</xdr:colOff>
      <xdr:row>2</xdr:row>
      <xdr:rowOff>167640</xdr:rowOff>
    </xdr:to>
    <xdr:pic>
      <xdr:nvPicPr>
        <xdr:cNvPr id="9370" name="Picture 10">
          <a:extLst>
            <a:ext uri="{FF2B5EF4-FFF2-40B4-BE49-F238E27FC236}">
              <a16:creationId xmlns:a16="http://schemas.microsoft.com/office/drawing/2014/main" id="{00000000-0008-0000-0700-00009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57150"/>
          <a:ext cx="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90</xdr:col>
      <xdr:colOff>0</xdr:colOff>
      <xdr:row>0</xdr:row>
      <xdr:rowOff>19050</xdr:rowOff>
    </xdr:from>
    <xdr:to>
      <xdr:col>90</xdr:col>
      <xdr:colOff>0</xdr:colOff>
      <xdr:row>3</xdr:row>
      <xdr:rowOff>129540</xdr:rowOff>
    </xdr:to>
    <xdr:pic>
      <xdr:nvPicPr>
        <xdr:cNvPr id="9371" name="Picture 12">
          <a:extLst>
            <a:ext uri="{FF2B5EF4-FFF2-40B4-BE49-F238E27FC236}">
              <a16:creationId xmlns:a16="http://schemas.microsoft.com/office/drawing/2014/main" id="{00000000-0008-0000-0700-00009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19050"/>
          <a:ext cx="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90</xdr:col>
      <xdr:colOff>0</xdr:colOff>
      <xdr:row>0</xdr:row>
      <xdr:rowOff>0</xdr:rowOff>
    </xdr:from>
    <xdr:to>
      <xdr:col>90</xdr:col>
      <xdr:colOff>0</xdr:colOff>
      <xdr:row>3</xdr:row>
      <xdr:rowOff>81915</xdr:rowOff>
    </xdr:to>
    <xdr:pic>
      <xdr:nvPicPr>
        <xdr:cNvPr id="9372" name="Picture 20">
          <a:extLst>
            <a:ext uri="{FF2B5EF4-FFF2-40B4-BE49-F238E27FC236}">
              <a16:creationId xmlns:a16="http://schemas.microsoft.com/office/drawing/2014/main" id="{00000000-0008-0000-0700-00009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0"/>
          <a:ext cx="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9</xdr:row>
      <xdr:rowOff>0</xdr:rowOff>
    </xdr:from>
    <xdr:to>
      <xdr:col>59</xdr:col>
      <xdr:colOff>0</xdr:colOff>
      <xdr:row>19</xdr:row>
      <xdr:rowOff>152400</xdr:rowOff>
    </xdr:to>
    <xdr:graphicFrame macro="">
      <xdr:nvGraphicFramePr>
        <xdr:cNvPr id="9374" name="Gráfico 27">
          <a:extLst>
            <a:ext uri="{FF2B5EF4-FFF2-40B4-BE49-F238E27FC236}">
              <a16:creationId xmlns:a16="http://schemas.microsoft.com/office/drawing/2014/main" id="{00000000-0008-0000-0700-00009E2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9</xdr:row>
      <xdr:rowOff>0</xdr:rowOff>
    </xdr:from>
    <xdr:to>
      <xdr:col>19</xdr:col>
      <xdr:colOff>104775</xdr:colOff>
      <xdr:row>9</xdr:row>
      <xdr:rowOff>171450</xdr:rowOff>
    </xdr:to>
    <xdr:pic>
      <xdr:nvPicPr>
        <xdr:cNvPr id="9379" name="Imagem 20" descr="quadro.png">
          <a:hlinkClick xmlns:r="http://schemas.openxmlformats.org/officeDocument/2006/relationships" r:id="rId6" tooltip="PERSPECTIVA FINANCIERA"/>
          <a:extLst>
            <a:ext uri="{FF2B5EF4-FFF2-40B4-BE49-F238E27FC236}">
              <a16:creationId xmlns:a16="http://schemas.microsoft.com/office/drawing/2014/main" id="{00000000-0008-0000-0700-0000A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24025"/>
          <a:ext cx="2276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7620</xdr:rowOff>
    </xdr:from>
    <xdr:to>
      <xdr:col>19</xdr:col>
      <xdr:colOff>104775</xdr:colOff>
      <xdr:row>11</xdr:row>
      <xdr:rowOff>171450</xdr:rowOff>
    </xdr:to>
    <xdr:pic>
      <xdr:nvPicPr>
        <xdr:cNvPr id="9381" name="Imagem 22" descr="quadro.png">
          <a:hlinkClick xmlns:r="http://schemas.openxmlformats.org/officeDocument/2006/relationships" r:id="rId8" tooltip="PERSPECTIVA FINANCIERA"/>
          <a:extLst>
            <a:ext uri="{FF2B5EF4-FFF2-40B4-BE49-F238E27FC236}">
              <a16:creationId xmlns:a16="http://schemas.microsoft.com/office/drawing/2014/main" id="{00000000-0008-0000-0700-0000A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72640"/>
          <a:ext cx="2276475" cy="1638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99060</xdr:colOff>
      <xdr:row>4</xdr:row>
      <xdr:rowOff>160020</xdr:rowOff>
    </xdr:from>
    <xdr:to>
      <xdr:col>3</xdr:col>
      <xdr:colOff>8160</xdr:colOff>
      <xdr:row>6</xdr:row>
      <xdr:rowOff>31020</xdr:rowOff>
    </xdr:to>
    <xdr:sp macro="" textlink="">
      <xdr:nvSpPr>
        <xdr:cNvPr id="2" name="Elips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99060" y="922020"/>
          <a:ext cx="252000" cy="252000"/>
        </a:xfrm>
        <a:prstGeom prst="ellipse">
          <a:avLst/>
        </a:prstGeom>
        <a:noFill/>
        <a:ln w="38100"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 editAs="absolute">
    <xdr:from>
      <xdr:col>0</xdr:col>
      <xdr:colOff>0</xdr:colOff>
      <xdr:row>0</xdr:row>
      <xdr:rowOff>60960</xdr:rowOff>
    </xdr:from>
    <xdr:to>
      <xdr:col>47</xdr:col>
      <xdr:colOff>60960</xdr:colOff>
      <xdr:row>4</xdr:row>
      <xdr:rowOff>15240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pSpPr/>
      </xdr:nvGrpSpPr>
      <xdr:grpSpPr>
        <a:xfrm>
          <a:off x="0" y="60960"/>
          <a:ext cx="5433060" cy="716280"/>
          <a:chOff x="0" y="60960"/>
          <a:chExt cx="5433060" cy="716280"/>
        </a:xfrm>
      </xdr:grpSpPr>
      <xdr:grpSp>
        <xdr:nvGrpSpPr>
          <xdr:cNvPr id="4" name="Grupo 3">
            <a:extLst>
              <a:ext uri="{FF2B5EF4-FFF2-40B4-BE49-F238E27FC236}">
                <a16:creationId xmlns:a16="http://schemas.microsoft.com/office/drawing/2014/main" id="{00000000-0008-0000-0700-000004000000}"/>
              </a:ext>
            </a:extLst>
          </xdr:cNvPr>
          <xdr:cNvGrpSpPr/>
        </xdr:nvGrpSpPr>
        <xdr:grpSpPr>
          <a:xfrm>
            <a:off x="0" y="83820"/>
            <a:ext cx="5433060" cy="647700"/>
            <a:chOff x="365760" y="289560"/>
            <a:chExt cx="5433060" cy="640080"/>
          </a:xfrm>
        </xdr:grpSpPr>
        <xdr:sp macro="" textlink="">
          <xdr:nvSpPr>
            <xdr:cNvPr id="15" name="Rectángulo: esquinas redondeadas 14">
              <a:extLst>
                <a:ext uri="{FF2B5EF4-FFF2-40B4-BE49-F238E27FC236}">
                  <a16:creationId xmlns:a16="http://schemas.microsoft.com/office/drawing/2014/main" id="{00000000-0008-0000-0700-00000F000000}"/>
                </a:ext>
              </a:extLst>
            </xdr:cNvPr>
            <xdr:cNvSpPr/>
          </xdr:nvSpPr>
          <xdr:spPr>
            <a:xfrm>
              <a:off x="685800" y="289560"/>
              <a:ext cx="5113020" cy="640080"/>
            </a:xfrm>
            <a:prstGeom prst="roundRect">
              <a:avLst>
                <a:gd name="adj" fmla="val 50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PE" sz="1100"/>
            </a:p>
          </xdr:txBody>
        </xdr:sp>
        <xdr:sp macro="" textlink="">
          <xdr:nvSpPr>
            <xdr:cNvPr id="16" name="Rectángulo 15">
              <a:extLst>
                <a:ext uri="{FF2B5EF4-FFF2-40B4-BE49-F238E27FC236}">
                  <a16:creationId xmlns:a16="http://schemas.microsoft.com/office/drawing/2014/main" id="{00000000-0008-0000-0700-000010000000}"/>
                </a:ext>
              </a:extLst>
            </xdr:cNvPr>
            <xdr:cNvSpPr/>
          </xdr:nvSpPr>
          <xdr:spPr>
            <a:xfrm>
              <a:off x="365760" y="289560"/>
              <a:ext cx="670560" cy="640080"/>
            </a:xfrm>
            <a:prstGeom prst="rect">
              <a:avLst/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PE" sz="1100"/>
            </a:p>
          </xdr:txBody>
        </xdr:sp>
      </xdr:grpSp>
      <xdr:pic>
        <xdr:nvPicPr>
          <xdr:cNvPr id="5" name="Gráfico 4" descr="Base de datos con relleno sólido">
            <a:hlinkClick xmlns:r="http://schemas.openxmlformats.org/officeDocument/2006/relationships" r:id="rId9" tooltip="OBJETIVOS"/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0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1"/>
              </a:ext>
            </a:extLst>
          </a:blip>
          <a:stretch>
            <a:fillRect/>
          </a:stretch>
        </xdr:blipFill>
        <xdr:spPr>
          <a:xfrm>
            <a:off x="68580" y="144780"/>
            <a:ext cx="548640" cy="548640"/>
          </a:xfrm>
          <a:prstGeom prst="rect">
            <a:avLst/>
          </a:prstGeom>
        </xdr:spPr>
      </xdr:pic>
      <xdr:pic>
        <xdr:nvPicPr>
          <xdr:cNvPr id="6" name="Gráfico 5" descr="Flujo de trabajo con relleno sólido">
            <a:hlinkClick xmlns:r="http://schemas.openxmlformats.org/officeDocument/2006/relationships" r:id="rId12" tooltip="MAPA ESTRATÉGICO"/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3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4"/>
              </a:ext>
            </a:extLst>
          </a:blip>
          <a:stretch>
            <a:fillRect/>
          </a:stretch>
        </xdr:blipFill>
        <xdr:spPr>
          <a:xfrm>
            <a:off x="645523" y="137160"/>
            <a:ext cx="563880" cy="563880"/>
          </a:xfrm>
          <a:prstGeom prst="rect">
            <a:avLst/>
          </a:prstGeom>
        </xdr:spPr>
      </xdr:pic>
      <xdr:grpSp>
        <xdr:nvGrpSpPr>
          <xdr:cNvPr id="7" name="Grupo 6">
            <a:hlinkClick xmlns:r="http://schemas.openxmlformats.org/officeDocument/2006/relationships" r:id="rId15" tooltip="BALANCED SCORE CARD"/>
            <a:extLst>
              <a:ext uri="{FF2B5EF4-FFF2-40B4-BE49-F238E27FC236}">
                <a16:creationId xmlns:a16="http://schemas.microsoft.com/office/drawing/2014/main" id="{00000000-0008-0000-0700-000007000000}"/>
              </a:ext>
            </a:extLst>
          </xdr:cNvPr>
          <xdr:cNvGrpSpPr/>
        </xdr:nvGrpSpPr>
        <xdr:grpSpPr>
          <a:xfrm>
            <a:off x="1237706" y="83820"/>
            <a:ext cx="670560" cy="670560"/>
            <a:chOff x="1325880" y="76200"/>
            <a:chExt cx="670560" cy="670560"/>
          </a:xfrm>
        </xdr:grpSpPr>
        <xdr:pic>
          <xdr:nvPicPr>
            <xdr:cNvPr id="13" name="Gráfico 12" descr="Portátil con relleno sólido">
              <a:extLst>
                <a:ext uri="{FF2B5EF4-FFF2-40B4-BE49-F238E27FC236}">
                  <a16:creationId xmlns:a16="http://schemas.microsoft.com/office/drawing/2014/main" id="{00000000-0008-0000-0700-00000D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6">
              <a:extLst>
                <a:ext uri="{28A0092B-C50C-407E-A947-70E740481C1C}">
                  <a14:useLocalDpi xmlns:a14="http://schemas.microsoft.com/office/drawing/2010/main" val="0"/>
                </a:ext>
                <a:ext uri="{96DAC541-7B7A-43D3-8B79-37D633B846F1}">
                  <asvg:svgBlip xmlns:asvg="http://schemas.microsoft.com/office/drawing/2016/SVG/main" r:embed="rId17"/>
                </a:ext>
              </a:extLst>
            </a:blip>
            <a:stretch>
              <a:fillRect/>
            </a:stretch>
          </xdr:blipFill>
          <xdr:spPr>
            <a:xfrm>
              <a:off x="1325880" y="76200"/>
              <a:ext cx="670560" cy="670560"/>
            </a:xfrm>
            <a:prstGeom prst="rect">
              <a:avLst/>
            </a:prstGeom>
          </xdr:spPr>
        </xdr:pic>
        <xdr:cxnSp macro="">
          <xdr:nvCxnSpPr>
            <xdr:cNvPr id="14" name="Conector recto de flecha 13">
              <a:extLst>
                <a:ext uri="{FF2B5EF4-FFF2-40B4-BE49-F238E27FC236}">
                  <a16:creationId xmlns:a16="http://schemas.microsoft.com/office/drawing/2014/main" id="{00000000-0008-0000-0700-00000E000000}"/>
                </a:ext>
              </a:extLst>
            </xdr:cNvPr>
            <xdr:cNvCxnSpPr/>
          </xdr:nvCxnSpPr>
          <xdr:spPr>
            <a:xfrm flipH="1" flipV="1">
              <a:off x="1508760" y="304800"/>
              <a:ext cx="304800" cy="137160"/>
            </a:xfrm>
            <a:prstGeom prst="straightConnector1">
              <a:avLst/>
            </a:prstGeom>
            <a:ln w="19050" cap="flat" cmpd="sng" algn="ctr">
              <a:solidFill>
                <a:schemeClr val="accent6"/>
              </a:solidFill>
              <a:prstDash val="solid"/>
              <a:round/>
              <a:headEnd type="none" w="med" len="med"/>
              <a:tailEnd type="arrow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</xdr:cxnSp>
      </xdr:grpSp>
      <xdr:pic>
        <xdr:nvPicPr>
          <xdr:cNvPr id="8" name="Gráfico 7" descr="Calculadora con relleno sólido">
            <a:hlinkClick xmlns:r="http://schemas.openxmlformats.org/officeDocument/2006/relationships" r:id="rId6" tooltip="PERSPECTIVA FINANCIERA"/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8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9"/>
              </a:ext>
            </a:extLst>
          </a:blip>
          <a:stretch>
            <a:fillRect/>
          </a:stretch>
        </xdr:blipFill>
        <xdr:spPr>
          <a:xfrm>
            <a:off x="1936569" y="144780"/>
            <a:ext cx="548640" cy="548640"/>
          </a:xfrm>
          <a:prstGeom prst="rect">
            <a:avLst/>
          </a:prstGeom>
        </xdr:spPr>
      </xdr:pic>
      <xdr:pic>
        <xdr:nvPicPr>
          <xdr:cNvPr id="9" name="Gráfico 8" descr="Usuarios con relleno sólido">
            <a:hlinkClick xmlns:r="http://schemas.openxmlformats.org/officeDocument/2006/relationships" r:id="rId20" tooltip="PERSPECTIVA RRHH"/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1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2"/>
              </a:ext>
            </a:extLst>
          </a:blip>
          <a:stretch>
            <a:fillRect/>
          </a:stretch>
        </xdr:blipFill>
        <xdr:spPr>
          <a:xfrm>
            <a:off x="3751218" y="60960"/>
            <a:ext cx="716280" cy="716280"/>
          </a:xfrm>
          <a:prstGeom prst="rect">
            <a:avLst/>
          </a:prstGeom>
        </xdr:spPr>
      </xdr:pic>
      <xdr:pic>
        <xdr:nvPicPr>
          <xdr:cNvPr id="10" name="Gráfico 9" descr="Cronómetro con relleno sólido">
            <a:hlinkClick xmlns:r="http://schemas.openxmlformats.org/officeDocument/2006/relationships" r:id="rId23" tooltip="PROCESOS INTERNOS"/>
            <a:extLst>
              <a:ext uri="{FF2B5EF4-FFF2-40B4-BE49-F238E27FC236}">
                <a16:creationId xmlns:a16="http://schemas.microsoft.com/office/drawing/2014/main" id="{00000000-0008-0000-07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4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5"/>
              </a:ext>
            </a:extLst>
          </a:blip>
          <a:stretch>
            <a:fillRect/>
          </a:stretch>
        </xdr:blipFill>
        <xdr:spPr>
          <a:xfrm>
            <a:off x="3120935" y="118110"/>
            <a:ext cx="601980" cy="601980"/>
          </a:xfrm>
          <a:prstGeom prst="rect">
            <a:avLst/>
          </a:prstGeom>
        </xdr:spPr>
      </xdr:pic>
      <xdr:pic>
        <xdr:nvPicPr>
          <xdr:cNvPr id="11" name="Gráfico 10" descr="Trabajador de oficina con relleno sólido">
            <a:hlinkClick xmlns:r="http://schemas.openxmlformats.org/officeDocument/2006/relationships" r:id="rId26" tooltip="PERSPECTIVA CLIENTES"/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7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8"/>
              </a:ext>
            </a:extLst>
          </a:blip>
          <a:stretch>
            <a:fillRect/>
          </a:stretch>
        </xdr:blipFill>
        <xdr:spPr>
          <a:xfrm>
            <a:off x="2513512" y="129540"/>
            <a:ext cx="579120" cy="579120"/>
          </a:xfrm>
          <a:prstGeom prst="rect">
            <a:avLst/>
          </a:prstGeom>
        </xdr:spPr>
      </xdr:pic>
      <xdr:pic>
        <xdr:nvPicPr>
          <xdr:cNvPr id="12" name="Gráfico 11" descr="Piezas de ajedrez con relleno sólido">
            <a:hlinkClick xmlns:r="http://schemas.openxmlformats.org/officeDocument/2006/relationships" r:id="rId29" tooltip="INICIATIVAS ESTRATÉGICAS"/>
            <a:extLst>
              <a:ext uri="{FF2B5EF4-FFF2-40B4-BE49-F238E27FC236}">
                <a16:creationId xmlns:a16="http://schemas.microsoft.com/office/drawing/2014/main" id="{00000000-0008-0000-0700-00000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0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1"/>
              </a:ext>
            </a:extLst>
          </a:blip>
          <a:stretch>
            <a:fillRect/>
          </a:stretch>
        </xdr:blipFill>
        <xdr:spPr>
          <a:xfrm>
            <a:off x="4495800" y="99060"/>
            <a:ext cx="640080" cy="640080"/>
          </a:xfrm>
          <a:prstGeom prst="rect">
            <a:avLst/>
          </a:prstGeom>
        </xdr:spPr>
      </xdr:pic>
    </xdr:grpSp>
    <xdr:clientData/>
  </xdr:twoCellAnchor>
  <xdr:twoCellAnchor>
    <xdr:from>
      <xdr:col>18</xdr:col>
      <xdr:colOff>45720</xdr:colOff>
      <xdr:row>0</xdr:row>
      <xdr:rowOff>76200</xdr:rowOff>
    </xdr:from>
    <xdr:to>
      <xdr:col>20</xdr:col>
      <xdr:colOff>7620</xdr:colOff>
      <xdr:row>1</xdr:row>
      <xdr:rowOff>83820</xdr:rowOff>
    </xdr:to>
    <xdr:sp macro="" textlink="">
      <xdr:nvSpPr>
        <xdr:cNvPr id="17" name="Flecha: pentágono 16">
          <a:extLst>
            <a:ext uri="{FF2B5EF4-FFF2-40B4-BE49-F238E27FC236}">
              <a16:creationId xmlns:a16="http://schemas.microsoft.com/office/drawing/2014/main" id="{00000000-0008-0000-0700-000011000000}"/>
            </a:ext>
          </a:extLst>
        </xdr:cNvPr>
        <xdr:cNvSpPr/>
      </xdr:nvSpPr>
      <xdr:spPr>
        <a:xfrm rot="5400000">
          <a:off x="2099310" y="80010"/>
          <a:ext cx="198120" cy="190500"/>
        </a:xfrm>
        <a:prstGeom prst="homePlate">
          <a:avLst/>
        </a:prstGeom>
        <a:solidFill>
          <a:schemeClr val="accent1"/>
        </a:solidFill>
        <a:ln>
          <a:solidFill>
            <a:schemeClr val="bg1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 editAs="oneCell">
    <xdr:from>
      <xdr:col>56</xdr:col>
      <xdr:colOff>53340</xdr:colOff>
      <xdr:row>0</xdr:row>
      <xdr:rowOff>0</xdr:rowOff>
    </xdr:from>
    <xdr:to>
      <xdr:col>73</xdr:col>
      <xdr:colOff>38100</xdr:colOff>
      <xdr:row>7</xdr:row>
      <xdr:rowOff>16583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 cstate="print">
          <a:extLst>
            <a:ext uri="{BEBA8EAE-BF5A-486C-A8C5-ECC9F3942E4B}">
              <a14:imgProps xmlns:a14="http://schemas.microsoft.com/office/drawing/2010/main">
                <a14:imgLayer r:embed="rId33">
                  <a14:imgEffect>
                    <a14:backgroundRemoval t="9677" b="89677" l="6928" r="89910">
                      <a14:foregroundMark x1="7831" y1="76774" x2="7831" y2="76774"/>
                      <a14:foregroundMark x1="16717" y1="64086" x2="16717" y2="64086"/>
                      <a14:foregroundMark x1="6928" y1="61290" x2="6928" y2="61290"/>
                      <a14:foregroundMark x1="32078" y1="61290" x2="32078" y2="61290"/>
                      <a14:foregroundMark x1="48343" y1="75914" x2="48343" y2="75914"/>
                      <a14:foregroundMark x1="67018" y1="62581" x2="67018" y2="62581"/>
                      <a14:foregroundMark x1="72440" y1="65376" x2="72440" y2="65376"/>
                      <a14:foregroundMark x1="88705" y1="70968" x2="88705" y2="70968"/>
                      <a14:foregroundMark x1="89608" y1="38710" x2="89608" y2="38710"/>
                      <a14:foregroundMark x1="75904" y1="25376" x2="75904" y2="25376"/>
                      <a14:foregroundMark x1="65060" y1="25376" x2="65060" y2="25376"/>
                      <a14:foregroundMark x1="72440" y1="41505" x2="72440" y2="41505"/>
                      <a14:foregroundMark x1="62048" y1="49247" x2="62048" y2="49247"/>
                      <a14:foregroundMark x1="56627" y1="44301" x2="56627" y2="44301"/>
                      <a14:foregroundMark x1="61145" y1="31613" x2="61145" y2="31613"/>
                      <a14:foregroundMark x1="52711" y1="34409" x2="52711" y2="34409"/>
                      <a14:foregroundMark x1="45783" y1="40000" x2="45783" y2="40000"/>
                      <a14:foregroundMark x1="42319" y1="40000" x2="42319" y2="40000"/>
                      <a14:foregroundMark x1="36898" y1="47097" x2="36898" y2="47097"/>
                      <a14:foregroundMark x1="42319" y1="49247" x2="42319" y2="49247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34"/>
            </a:ext>
          </a:extLst>
        </a:blip>
        <a:stretch>
          <a:fillRect/>
        </a:stretch>
      </xdr:blipFill>
      <xdr:spPr>
        <a:xfrm>
          <a:off x="6454140" y="0"/>
          <a:ext cx="1927860" cy="1350083"/>
        </a:xfrm>
        <a:prstGeom prst="rect">
          <a:avLst/>
        </a:prstGeom>
        <a:effectLst>
          <a:glow rad="38100">
            <a:schemeClr val="bg1"/>
          </a:glow>
        </a:effectLst>
      </xdr:spPr>
    </xdr:pic>
    <xdr:clientData/>
  </xdr:twoCellAnchor>
  <xdr:twoCellAnchor>
    <xdr:from>
      <xdr:col>21</xdr:col>
      <xdr:colOff>0</xdr:colOff>
      <xdr:row>7</xdr:row>
      <xdr:rowOff>65801</xdr:rowOff>
    </xdr:from>
    <xdr:to>
      <xdr:col>23</xdr:col>
      <xdr:colOff>39766</xdr:colOff>
      <xdr:row>8</xdr:row>
      <xdr:rowOff>155177</xdr:rowOff>
    </xdr:to>
    <xdr:grpSp>
      <xdr:nvGrpSpPr>
        <xdr:cNvPr id="20" name="Grupo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GrpSpPr/>
      </xdr:nvGrpSpPr>
      <xdr:grpSpPr>
        <a:xfrm>
          <a:off x="2400300" y="1399301"/>
          <a:ext cx="268366" cy="272256"/>
          <a:chOff x="2393791" y="1399301"/>
          <a:chExt cx="268366" cy="270351"/>
        </a:xfrm>
      </xdr:grpSpPr>
      <xdr:sp macro="" textlink="">
        <xdr:nvSpPr>
          <xdr:cNvPr id="21" name="Forma libre: forma 20">
            <a:extLst>
              <a:ext uri="{FF2B5EF4-FFF2-40B4-BE49-F238E27FC236}">
                <a16:creationId xmlns:a16="http://schemas.microsoft.com/office/drawing/2014/main" id="{00000000-0008-0000-0700-000015000000}"/>
              </a:ext>
            </a:extLst>
          </xdr:cNvPr>
          <xdr:cNvSpPr/>
        </xdr:nvSpPr>
        <xdr:spPr>
          <a:xfrm>
            <a:off x="2393791" y="1399301"/>
            <a:ext cx="268366" cy="270351"/>
          </a:xfrm>
          <a:custGeom>
            <a:avLst/>
            <a:gdLst>
              <a:gd name="connsiteX0" fmla="*/ 23336 w 268366"/>
              <a:gd name="connsiteY0" fmla="*/ 0 h 272256"/>
              <a:gd name="connsiteX1" fmla="*/ 0 w 268366"/>
              <a:gd name="connsiteY1" fmla="*/ 0 h 272256"/>
              <a:gd name="connsiteX2" fmla="*/ 0 w 268366"/>
              <a:gd name="connsiteY2" fmla="*/ 272256 h 272256"/>
              <a:gd name="connsiteX3" fmla="*/ 268367 w 268366"/>
              <a:gd name="connsiteY3" fmla="*/ 272256 h 272256"/>
              <a:gd name="connsiteX4" fmla="*/ 268367 w 268366"/>
              <a:gd name="connsiteY4" fmla="*/ 248920 h 272256"/>
              <a:gd name="connsiteX5" fmla="*/ 23336 w 268366"/>
              <a:gd name="connsiteY5" fmla="*/ 248920 h 272256"/>
              <a:gd name="connsiteX6" fmla="*/ 23336 w 268366"/>
              <a:gd name="connsiteY6" fmla="*/ 0 h 27225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268366" h="272256">
                <a:moveTo>
                  <a:pt x="23336" y="0"/>
                </a:moveTo>
                <a:lnTo>
                  <a:pt x="0" y="0"/>
                </a:lnTo>
                <a:lnTo>
                  <a:pt x="0" y="272256"/>
                </a:lnTo>
                <a:lnTo>
                  <a:pt x="268367" y="272256"/>
                </a:lnTo>
                <a:lnTo>
                  <a:pt x="268367" y="248920"/>
                </a:lnTo>
                <a:lnTo>
                  <a:pt x="23336" y="248920"/>
                </a:lnTo>
                <a:lnTo>
                  <a:pt x="23336" y="0"/>
                </a:lnTo>
                <a:close/>
              </a:path>
            </a:pathLst>
          </a:custGeom>
          <a:solidFill>
            <a:srgbClr val="00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2" name="Forma libre: forma 21">
            <a:extLst>
              <a:ext uri="{FF2B5EF4-FFF2-40B4-BE49-F238E27FC236}">
                <a16:creationId xmlns:a16="http://schemas.microsoft.com/office/drawing/2014/main" id="{00000000-0008-0000-0700-000016000000}"/>
              </a:ext>
            </a:extLst>
          </xdr:cNvPr>
          <xdr:cNvSpPr/>
        </xdr:nvSpPr>
        <xdr:spPr>
          <a:xfrm rot="10800000">
            <a:off x="2603817" y="1399301"/>
            <a:ext cx="58340" cy="223678"/>
          </a:xfrm>
          <a:custGeom>
            <a:avLst/>
            <a:gdLst>
              <a:gd name="connsiteX0" fmla="*/ 0 w 58340"/>
              <a:gd name="connsiteY0" fmla="*/ 0 h 225583"/>
              <a:gd name="connsiteX1" fmla="*/ 58341 w 58340"/>
              <a:gd name="connsiteY1" fmla="*/ 0 h 225583"/>
              <a:gd name="connsiteX2" fmla="*/ 58341 w 58340"/>
              <a:gd name="connsiteY2" fmla="*/ 225584 h 225583"/>
              <a:gd name="connsiteX3" fmla="*/ 0 w 58340"/>
              <a:gd name="connsiteY3" fmla="*/ 225584 h 225583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225583">
                <a:moveTo>
                  <a:pt x="0" y="0"/>
                </a:moveTo>
                <a:lnTo>
                  <a:pt x="58341" y="0"/>
                </a:lnTo>
                <a:lnTo>
                  <a:pt x="58341" y="225584"/>
                </a:lnTo>
                <a:lnTo>
                  <a:pt x="0" y="225584"/>
                </a:lnTo>
                <a:close/>
              </a:path>
            </a:pathLst>
          </a:custGeom>
          <a:solidFill>
            <a:srgbClr val="00B05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3" name="Forma libre: forma 22">
            <a:extLst>
              <a:ext uri="{FF2B5EF4-FFF2-40B4-BE49-F238E27FC236}">
                <a16:creationId xmlns:a16="http://schemas.microsoft.com/office/drawing/2014/main" id="{00000000-0008-0000-0700-000017000000}"/>
              </a:ext>
            </a:extLst>
          </xdr:cNvPr>
          <xdr:cNvSpPr/>
        </xdr:nvSpPr>
        <xdr:spPr>
          <a:xfrm rot="10800000">
            <a:off x="2522140" y="1477089"/>
            <a:ext cx="58340" cy="145891"/>
          </a:xfrm>
          <a:custGeom>
            <a:avLst/>
            <a:gdLst>
              <a:gd name="connsiteX0" fmla="*/ 0 w 58340"/>
              <a:gd name="connsiteY0" fmla="*/ 0 h 147796"/>
              <a:gd name="connsiteX1" fmla="*/ 58341 w 58340"/>
              <a:gd name="connsiteY1" fmla="*/ 0 h 147796"/>
              <a:gd name="connsiteX2" fmla="*/ 58341 w 58340"/>
              <a:gd name="connsiteY2" fmla="*/ 147796 h 147796"/>
              <a:gd name="connsiteX3" fmla="*/ 0 w 58340"/>
              <a:gd name="connsiteY3" fmla="*/ 147796 h 14779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147796">
                <a:moveTo>
                  <a:pt x="0" y="0"/>
                </a:moveTo>
                <a:lnTo>
                  <a:pt x="58341" y="0"/>
                </a:lnTo>
                <a:lnTo>
                  <a:pt x="58341" y="147796"/>
                </a:lnTo>
                <a:lnTo>
                  <a:pt x="0" y="147796"/>
                </a:lnTo>
                <a:close/>
              </a:path>
            </a:pathLst>
          </a:custGeom>
          <a:solidFill>
            <a:srgbClr val="FFC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4" name="Forma libre: forma 23">
            <a:extLst>
              <a:ext uri="{FF2B5EF4-FFF2-40B4-BE49-F238E27FC236}">
                <a16:creationId xmlns:a16="http://schemas.microsoft.com/office/drawing/2014/main" id="{00000000-0008-0000-0700-000018000000}"/>
              </a:ext>
            </a:extLst>
          </xdr:cNvPr>
          <xdr:cNvSpPr/>
        </xdr:nvSpPr>
        <xdr:spPr>
          <a:xfrm rot="10800000">
            <a:off x="2440463" y="1545193"/>
            <a:ext cx="58340" cy="77787"/>
          </a:xfrm>
          <a:custGeom>
            <a:avLst/>
            <a:gdLst>
              <a:gd name="connsiteX0" fmla="*/ 0 w 58340"/>
              <a:gd name="connsiteY0" fmla="*/ 0 h 77787"/>
              <a:gd name="connsiteX1" fmla="*/ 58341 w 58340"/>
              <a:gd name="connsiteY1" fmla="*/ 0 h 77787"/>
              <a:gd name="connsiteX2" fmla="*/ 58341 w 58340"/>
              <a:gd name="connsiteY2" fmla="*/ 77788 h 77787"/>
              <a:gd name="connsiteX3" fmla="*/ 0 w 58340"/>
              <a:gd name="connsiteY3" fmla="*/ 77788 h 7778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77787">
                <a:moveTo>
                  <a:pt x="0" y="0"/>
                </a:moveTo>
                <a:lnTo>
                  <a:pt x="58341" y="0"/>
                </a:lnTo>
                <a:lnTo>
                  <a:pt x="58341" y="77788"/>
                </a:lnTo>
                <a:lnTo>
                  <a:pt x="0" y="77788"/>
                </a:lnTo>
                <a:close/>
              </a:path>
            </a:pathLst>
          </a:custGeom>
          <a:solidFill>
            <a:srgbClr val="FF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5" name="Forma libre: forma 24">
            <a:extLst>
              <a:ext uri="{FF2B5EF4-FFF2-40B4-BE49-F238E27FC236}">
                <a16:creationId xmlns:a16="http://schemas.microsoft.com/office/drawing/2014/main" id="{00000000-0008-0000-0700-000019000000}"/>
              </a:ext>
            </a:extLst>
          </xdr:cNvPr>
          <xdr:cNvSpPr/>
        </xdr:nvSpPr>
        <xdr:spPr>
          <a:xfrm>
            <a:off x="2438869" y="1399301"/>
            <a:ext cx="126054" cy="124149"/>
          </a:xfrm>
          <a:custGeom>
            <a:avLst/>
            <a:gdLst>
              <a:gd name="connsiteX0" fmla="*/ 126055 w 126054"/>
              <a:gd name="connsiteY0" fmla="*/ 53440 h 126054"/>
              <a:gd name="connsiteX1" fmla="*/ 126055 w 126054"/>
              <a:gd name="connsiteY1" fmla="*/ 0 h 126054"/>
              <a:gd name="connsiteX2" fmla="*/ 72615 w 126054"/>
              <a:gd name="connsiteY2" fmla="*/ 0 h 126054"/>
              <a:gd name="connsiteX3" fmla="*/ 93851 w 126054"/>
              <a:gd name="connsiteY3" fmla="*/ 21236 h 126054"/>
              <a:gd name="connsiteX4" fmla="*/ 0 w 126054"/>
              <a:gd name="connsiteY4" fmla="*/ 115087 h 126054"/>
              <a:gd name="connsiteX5" fmla="*/ 10968 w 126054"/>
              <a:gd name="connsiteY5" fmla="*/ 126055 h 126054"/>
              <a:gd name="connsiteX6" fmla="*/ 104819 w 126054"/>
              <a:gd name="connsiteY6" fmla="*/ 32243 h 126054"/>
              <a:gd name="connsiteX7" fmla="*/ 126055 w 126054"/>
              <a:gd name="connsiteY7" fmla="*/ 53440 h 126054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126054" h="126054">
                <a:moveTo>
                  <a:pt x="126055" y="53440"/>
                </a:moveTo>
                <a:lnTo>
                  <a:pt x="126055" y="0"/>
                </a:lnTo>
                <a:lnTo>
                  <a:pt x="72615" y="0"/>
                </a:lnTo>
                <a:lnTo>
                  <a:pt x="93851" y="21236"/>
                </a:lnTo>
                <a:lnTo>
                  <a:pt x="0" y="115087"/>
                </a:lnTo>
                <a:lnTo>
                  <a:pt x="10968" y="126055"/>
                </a:lnTo>
                <a:lnTo>
                  <a:pt x="104819" y="32243"/>
                </a:lnTo>
                <a:lnTo>
                  <a:pt x="126055" y="53440"/>
                </a:lnTo>
                <a:close/>
              </a:path>
            </a:pathLst>
          </a:custGeom>
          <a:solidFill>
            <a:srgbClr val="00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</xdr:grpSp>
    <xdr:clientData/>
  </xdr:twoCellAnchor>
  <xdr:twoCellAnchor editAs="oneCell">
    <xdr:from>
      <xdr:col>60</xdr:col>
      <xdr:colOff>82709</xdr:colOff>
      <xdr:row>7</xdr:row>
      <xdr:rowOff>45720</xdr:rowOff>
    </xdr:from>
    <xdr:to>
      <xdr:col>63</xdr:col>
      <xdr:colOff>63809</xdr:colOff>
      <xdr:row>9</xdr:row>
      <xdr:rowOff>3960</xdr:rowOff>
    </xdr:to>
    <xdr:pic>
      <xdr:nvPicPr>
        <xdr:cNvPr id="26" name="Gráfico 25" descr="Cronómetro 75% con relleno sólido">
          <a:extLst>
            <a:ext uri="{FF2B5EF4-FFF2-40B4-BE49-F238E27FC236}">
              <a16:creationId xmlns:a16="http://schemas.microsoft.com/office/drawing/2014/main" id="{00000000-0008-0000-07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6"/>
            </a:ext>
          </a:extLst>
        </a:blip>
        <a:stretch>
          <a:fillRect/>
        </a:stretch>
      </xdr:blipFill>
      <xdr:spPr>
        <a:xfrm>
          <a:off x="6940709" y="1379220"/>
          <a:ext cx="324000" cy="324000"/>
        </a:xfrm>
        <a:prstGeom prst="rect">
          <a:avLst/>
        </a:prstGeom>
      </xdr:spPr>
    </xdr:pic>
    <xdr:clientData/>
  </xdr:twoCellAnchor>
  <xdr:twoCellAnchor editAs="oneCell">
    <xdr:from>
      <xdr:col>60</xdr:col>
      <xdr:colOff>97949</xdr:colOff>
      <xdr:row>16</xdr:row>
      <xdr:rowOff>45720</xdr:rowOff>
    </xdr:from>
    <xdr:to>
      <xdr:col>64</xdr:col>
      <xdr:colOff>749</xdr:colOff>
      <xdr:row>18</xdr:row>
      <xdr:rowOff>39960</xdr:rowOff>
    </xdr:to>
    <xdr:pic>
      <xdr:nvPicPr>
        <xdr:cNvPr id="27" name="Gráfico 26" descr="Mano con dedo índice apuntando a la derecha con relleno sólido">
          <a:extLst>
            <a:ext uri="{FF2B5EF4-FFF2-40B4-BE49-F238E27FC236}">
              <a16:creationId xmlns:a16="http://schemas.microsoft.com/office/drawing/2014/main" id="{00000000-0008-0000-07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8"/>
            </a:ext>
          </a:extLst>
        </a:blip>
        <a:stretch>
          <a:fillRect/>
        </a:stretch>
      </xdr:blipFill>
      <xdr:spPr>
        <a:xfrm>
          <a:off x="6955949" y="3025140"/>
          <a:ext cx="360000" cy="360000"/>
        </a:xfrm>
        <a:prstGeom prst="rect">
          <a:avLst/>
        </a:prstGeom>
      </xdr:spPr>
    </xdr:pic>
    <xdr:clientData/>
  </xdr:twoCellAnchor>
  <xdr:twoCellAnchor editAs="oneCell">
    <xdr:from>
      <xdr:col>60</xdr:col>
      <xdr:colOff>82709</xdr:colOff>
      <xdr:row>25</xdr:row>
      <xdr:rowOff>38100</xdr:rowOff>
    </xdr:from>
    <xdr:to>
      <xdr:col>63</xdr:col>
      <xdr:colOff>75089</xdr:colOff>
      <xdr:row>27</xdr:row>
      <xdr:rowOff>7620</xdr:rowOff>
    </xdr:to>
    <xdr:pic>
      <xdr:nvPicPr>
        <xdr:cNvPr id="28" name="Gráfico 27" descr="Lluvia de ideas con relleno sólido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0"/>
            </a:ext>
          </a:extLst>
        </a:blip>
        <a:stretch>
          <a:fillRect/>
        </a:stretch>
      </xdr:blipFill>
      <xdr:spPr>
        <a:xfrm>
          <a:off x="6940709" y="4663440"/>
          <a:ext cx="335280" cy="33528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90</xdr:col>
      <xdr:colOff>0</xdr:colOff>
      <xdr:row>0</xdr:row>
      <xdr:rowOff>171450</xdr:rowOff>
    </xdr:from>
    <xdr:to>
      <xdr:col>90</xdr:col>
      <xdr:colOff>0</xdr:colOff>
      <xdr:row>3</xdr:row>
      <xdr:rowOff>158115</xdr:rowOff>
    </xdr:to>
    <xdr:pic>
      <xdr:nvPicPr>
        <xdr:cNvPr id="10393" name="Picture 8">
          <a:extLst>
            <a:ext uri="{FF2B5EF4-FFF2-40B4-BE49-F238E27FC236}">
              <a16:creationId xmlns:a16="http://schemas.microsoft.com/office/drawing/2014/main" id="{00000000-0008-0000-0800-00009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171450"/>
          <a:ext cx="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90</xdr:col>
      <xdr:colOff>0</xdr:colOff>
      <xdr:row>0</xdr:row>
      <xdr:rowOff>57150</xdr:rowOff>
    </xdr:from>
    <xdr:to>
      <xdr:col>90</xdr:col>
      <xdr:colOff>0</xdr:colOff>
      <xdr:row>2</xdr:row>
      <xdr:rowOff>167640</xdr:rowOff>
    </xdr:to>
    <xdr:pic>
      <xdr:nvPicPr>
        <xdr:cNvPr id="10394" name="Picture 10">
          <a:extLst>
            <a:ext uri="{FF2B5EF4-FFF2-40B4-BE49-F238E27FC236}">
              <a16:creationId xmlns:a16="http://schemas.microsoft.com/office/drawing/2014/main" id="{00000000-0008-0000-0800-00009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57150"/>
          <a:ext cx="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90</xdr:col>
      <xdr:colOff>0</xdr:colOff>
      <xdr:row>0</xdr:row>
      <xdr:rowOff>19050</xdr:rowOff>
    </xdr:from>
    <xdr:to>
      <xdr:col>90</xdr:col>
      <xdr:colOff>0</xdr:colOff>
      <xdr:row>3</xdr:row>
      <xdr:rowOff>129540</xdr:rowOff>
    </xdr:to>
    <xdr:pic>
      <xdr:nvPicPr>
        <xdr:cNvPr id="10395" name="Picture 12">
          <a:extLst>
            <a:ext uri="{FF2B5EF4-FFF2-40B4-BE49-F238E27FC236}">
              <a16:creationId xmlns:a16="http://schemas.microsoft.com/office/drawing/2014/main" id="{00000000-0008-0000-0800-00009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19050"/>
          <a:ext cx="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90</xdr:col>
      <xdr:colOff>0</xdr:colOff>
      <xdr:row>0</xdr:row>
      <xdr:rowOff>0</xdr:rowOff>
    </xdr:from>
    <xdr:to>
      <xdr:col>90</xdr:col>
      <xdr:colOff>0</xdr:colOff>
      <xdr:row>3</xdr:row>
      <xdr:rowOff>81915</xdr:rowOff>
    </xdr:to>
    <xdr:pic>
      <xdr:nvPicPr>
        <xdr:cNvPr id="10396" name="Picture 20">
          <a:extLst>
            <a:ext uri="{FF2B5EF4-FFF2-40B4-BE49-F238E27FC236}">
              <a16:creationId xmlns:a16="http://schemas.microsoft.com/office/drawing/2014/main" id="{00000000-0008-0000-0800-00009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0"/>
          <a:ext cx="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9</xdr:row>
      <xdr:rowOff>0</xdr:rowOff>
    </xdr:from>
    <xdr:to>
      <xdr:col>59</xdr:col>
      <xdr:colOff>0</xdr:colOff>
      <xdr:row>19</xdr:row>
      <xdr:rowOff>152400</xdr:rowOff>
    </xdr:to>
    <xdr:graphicFrame macro="">
      <xdr:nvGraphicFramePr>
        <xdr:cNvPr id="10398" name="Gráfico 27">
          <a:extLst>
            <a:ext uri="{FF2B5EF4-FFF2-40B4-BE49-F238E27FC236}">
              <a16:creationId xmlns:a16="http://schemas.microsoft.com/office/drawing/2014/main" id="{00000000-0008-0000-0800-00009E2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9</xdr:row>
      <xdr:rowOff>0</xdr:rowOff>
    </xdr:from>
    <xdr:to>
      <xdr:col>19</xdr:col>
      <xdr:colOff>104775</xdr:colOff>
      <xdr:row>9</xdr:row>
      <xdr:rowOff>171450</xdr:rowOff>
    </xdr:to>
    <xdr:pic>
      <xdr:nvPicPr>
        <xdr:cNvPr id="10403" name="Imagem 20" descr="quadro.png">
          <a:hlinkClick xmlns:r="http://schemas.openxmlformats.org/officeDocument/2006/relationships" r:id="rId6" tooltip="PERSPECTIVA FINANCIERA"/>
          <a:extLst>
            <a:ext uri="{FF2B5EF4-FFF2-40B4-BE49-F238E27FC236}">
              <a16:creationId xmlns:a16="http://schemas.microsoft.com/office/drawing/2014/main" id="{00000000-0008-0000-0800-0000A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24025"/>
          <a:ext cx="2276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19</xdr:col>
      <xdr:colOff>104775</xdr:colOff>
      <xdr:row>10</xdr:row>
      <xdr:rowOff>171450</xdr:rowOff>
    </xdr:to>
    <xdr:pic>
      <xdr:nvPicPr>
        <xdr:cNvPr id="10404" name="Imagem 21" descr="quadro.png">
          <a:hlinkClick xmlns:r="http://schemas.openxmlformats.org/officeDocument/2006/relationships" r:id="rId8" tooltip="PERSPECTIVA FINANCIERA"/>
          <a:extLst>
            <a:ext uri="{FF2B5EF4-FFF2-40B4-BE49-F238E27FC236}">
              <a16:creationId xmlns:a16="http://schemas.microsoft.com/office/drawing/2014/main" id="{00000000-0008-0000-0800-0000A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14525"/>
          <a:ext cx="2276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99060</xdr:colOff>
      <xdr:row>4</xdr:row>
      <xdr:rowOff>160020</xdr:rowOff>
    </xdr:from>
    <xdr:to>
      <xdr:col>3</xdr:col>
      <xdr:colOff>8160</xdr:colOff>
      <xdr:row>6</xdr:row>
      <xdr:rowOff>31020</xdr:rowOff>
    </xdr:to>
    <xdr:sp macro="" textlink="">
      <xdr:nvSpPr>
        <xdr:cNvPr id="2" name="Elips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99060" y="922020"/>
          <a:ext cx="252000" cy="252000"/>
        </a:xfrm>
        <a:prstGeom prst="ellipse">
          <a:avLst/>
        </a:prstGeom>
        <a:noFill/>
        <a:ln w="38100"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 editAs="absolute">
    <xdr:from>
      <xdr:col>0</xdr:col>
      <xdr:colOff>0</xdr:colOff>
      <xdr:row>0</xdr:row>
      <xdr:rowOff>60960</xdr:rowOff>
    </xdr:from>
    <xdr:to>
      <xdr:col>47</xdr:col>
      <xdr:colOff>60960</xdr:colOff>
      <xdr:row>4</xdr:row>
      <xdr:rowOff>15240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pSpPr/>
      </xdr:nvGrpSpPr>
      <xdr:grpSpPr>
        <a:xfrm>
          <a:off x="0" y="60960"/>
          <a:ext cx="5433060" cy="716280"/>
          <a:chOff x="0" y="60960"/>
          <a:chExt cx="5433060" cy="716280"/>
        </a:xfrm>
      </xdr:grpSpPr>
      <xdr:grpSp>
        <xdr:nvGrpSpPr>
          <xdr:cNvPr id="4" name="Grupo 3">
            <a:extLst>
              <a:ext uri="{FF2B5EF4-FFF2-40B4-BE49-F238E27FC236}">
                <a16:creationId xmlns:a16="http://schemas.microsoft.com/office/drawing/2014/main" id="{00000000-0008-0000-0800-000004000000}"/>
              </a:ext>
            </a:extLst>
          </xdr:cNvPr>
          <xdr:cNvGrpSpPr/>
        </xdr:nvGrpSpPr>
        <xdr:grpSpPr>
          <a:xfrm>
            <a:off x="0" y="83820"/>
            <a:ext cx="5433060" cy="647700"/>
            <a:chOff x="365760" y="289560"/>
            <a:chExt cx="5433060" cy="640080"/>
          </a:xfrm>
        </xdr:grpSpPr>
        <xdr:sp macro="" textlink="">
          <xdr:nvSpPr>
            <xdr:cNvPr id="15" name="Rectángulo: esquinas redondeadas 14">
              <a:extLst>
                <a:ext uri="{FF2B5EF4-FFF2-40B4-BE49-F238E27FC236}">
                  <a16:creationId xmlns:a16="http://schemas.microsoft.com/office/drawing/2014/main" id="{00000000-0008-0000-0800-00000F000000}"/>
                </a:ext>
              </a:extLst>
            </xdr:cNvPr>
            <xdr:cNvSpPr/>
          </xdr:nvSpPr>
          <xdr:spPr>
            <a:xfrm>
              <a:off x="685800" y="289560"/>
              <a:ext cx="5113020" cy="640080"/>
            </a:xfrm>
            <a:prstGeom prst="roundRect">
              <a:avLst>
                <a:gd name="adj" fmla="val 50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PE" sz="1100"/>
            </a:p>
          </xdr:txBody>
        </xdr:sp>
        <xdr:sp macro="" textlink="">
          <xdr:nvSpPr>
            <xdr:cNvPr id="16" name="Rectángulo 15">
              <a:extLst>
                <a:ext uri="{FF2B5EF4-FFF2-40B4-BE49-F238E27FC236}">
                  <a16:creationId xmlns:a16="http://schemas.microsoft.com/office/drawing/2014/main" id="{00000000-0008-0000-0800-000010000000}"/>
                </a:ext>
              </a:extLst>
            </xdr:cNvPr>
            <xdr:cNvSpPr/>
          </xdr:nvSpPr>
          <xdr:spPr>
            <a:xfrm>
              <a:off x="365760" y="289560"/>
              <a:ext cx="670560" cy="640080"/>
            </a:xfrm>
            <a:prstGeom prst="rect">
              <a:avLst/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PE" sz="1100"/>
            </a:p>
          </xdr:txBody>
        </xdr:sp>
      </xdr:grpSp>
      <xdr:pic>
        <xdr:nvPicPr>
          <xdr:cNvPr id="5" name="Gráfico 4" descr="Base de datos con relleno sólido">
            <a:hlinkClick xmlns:r="http://schemas.openxmlformats.org/officeDocument/2006/relationships" r:id="rId9" tooltip="OBJETIVOS"/>
            <a:extLst>
              <a:ext uri="{FF2B5EF4-FFF2-40B4-BE49-F238E27FC236}">
                <a16:creationId xmlns:a16="http://schemas.microsoft.com/office/drawing/2014/main" id="{00000000-0008-0000-08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0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1"/>
              </a:ext>
            </a:extLst>
          </a:blip>
          <a:stretch>
            <a:fillRect/>
          </a:stretch>
        </xdr:blipFill>
        <xdr:spPr>
          <a:xfrm>
            <a:off x="68580" y="144780"/>
            <a:ext cx="548640" cy="548640"/>
          </a:xfrm>
          <a:prstGeom prst="rect">
            <a:avLst/>
          </a:prstGeom>
        </xdr:spPr>
      </xdr:pic>
      <xdr:pic>
        <xdr:nvPicPr>
          <xdr:cNvPr id="6" name="Gráfico 5" descr="Flujo de trabajo con relleno sólido">
            <a:hlinkClick xmlns:r="http://schemas.openxmlformats.org/officeDocument/2006/relationships" r:id="rId12" tooltip="MAPA ESTRATÉGICO"/>
            <a:extLst>
              <a:ext uri="{FF2B5EF4-FFF2-40B4-BE49-F238E27FC236}">
                <a16:creationId xmlns:a16="http://schemas.microsoft.com/office/drawing/2014/main" id="{00000000-0008-0000-08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3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4"/>
              </a:ext>
            </a:extLst>
          </a:blip>
          <a:stretch>
            <a:fillRect/>
          </a:stretch>
        </xdr:blipFill>
        <xdr:spPr>
          <a:xfrm>
            <a:off x="645523" y="137160"/>
            <a:ext cx="563880" cy="563880"/>
          </a:xfrm>
          <a:prstGeom prst="rect">
            <a:avLst/>
          </a:prstGeom>
        </xdr:spPr>
      </xdr:pic>
      <xdr:grpSp>
        <xdr:nvGrpSpPr>
          <xdr:cNvPr id="7" name="Grupo 6">
            <a:hlinkClick xmlns:r="http://schemas.openxmlformats.org/officeDocument/2006/relationships" r:id="rId15" tooltip="BALANCED SCORE CARD"/>
            <a:extLst>
              <a:ext uri="{FF2B5EF4-FFF2-40B4-BE49-F238E27FC236}">
                <a16:creationId xmlns:a16="http://schemas.microsoft.com/office/drawing/2014/main" id="{00000000-0008-0000-0800-000007000000}"/>
              </a:ext>
            </a:extLst>
          </xdr:cNvPr>
          <xdr:cNvGrpSpPr/>
        </xdr:nvGrpSpPr>
        <xdr:grpSpPr>
          <a:xfrm>
            <a:off x="1237706" y="83820"/>
            <a:ext cx="670560" cy="670560"/>
            <a:chOff x="1325880" y="76200"/>
            <a:chExt cx="670560" cy="670560"/>
          </a:xfrm>
        </xdr:grpSpPr>
        <xdr:pic>
          <xdr:nvPicPr>
            <xdr:cNvPr id="13" name="Gráfico 12" descr="Portátil con relleno sólido">
              <a:extLst>
                <a:ext uri="{FF2B5EF4-FFF2-40B4-BE49-F238E27FC236}">
                  <a16:creationId xmlns:a16="http://schemas.microsoft.com/office/drawing/2014/main" id="{00000000-0008-0000-0800-00000D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6">
              <a:extLst>
                <a:ext uri="{28A0092B-C50C-407E-A947-70E740481C1C}">
                  <a14:useLocalDpi xmlns:a14="http://schemas.microsoft.com/office/drawing/2010/main" val="0"/>
                </a:ext>
                <a:ext uri="{96DAC541-7B7A-43D3-8B79-37D633B846F1}">
                  <asvg:svgBlip xmlns:asvg="http://schemas.microsoft.com/office/drawing/2016/SVG/main" r:embed="rId17"/>
                </a:ext>
              </a:extLst>
            </a:blip>
            <a:stretch>
              <a:fillRect/>
            </a:stretch>
          </xdr:blipFill>
          <xdr:spPr>
            <a:xfrm>
              <a:off x="1325880" y="76200"/>
              <a:ext cx="670560" cy="670560"/>
            </a:xfrm>
            <a:prstGeom prst="rect">
              <a:avLst/>
            </a:prstGeom>
          </xdr:spPr>
        </xdr:pic>
        <xdr:cxnSp macro="">
          <xdr:nvCxnSpPr>
            <xdr:cNvPr id="14" name="Conector recto de flecha 13">
              <a:extLst>
                <a:ext uri="{FF2B5EF4-FFF2-40B4-BE49-F238E27FC236}">
                  <a16:creationId xmlns:a16="http://schemas.microsoft.com/office/drawing/2014/main" id="{00000000-0008-0000-0800-00000E000000}"/>
                </a:ext>
              </a:extLst>
            </xdr:cNvPr>
            <xdr:cNvCxnSpPr/>
          </xdr:nvCxnSpPr>
          <xdr:spPr>
            <a:xfrm flipH="1" flipV="1">
              <a:off x="1508760" y="304800"/>
              <a:ext cx="304800" cy="137160"/>
            </a:xfrm>
            <a:prstGeom prst="straightConnector1">
              <a:avLst/>
            </a:prstGeom>
            <a:ln w="19050" cap="flat" cmpd="sng" algn="ctr">
              <a:solidFill>
                <a:schemeClr val="accent6"/>
              </a:solidFill>
              <a:prstDash val="solid"/>
              <a:round/>
              <a:headEnd type="none" w="med" len="med"/>
              <a:tailEnd type="arrow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</xdr:cxnSp>
      </xdr:grpSp>
      <xdr:pic>
        <xdr:nvPicPr>
          <xdr:cNvPr id="8" name="Gráfico 7" descr="Calculadora con relleno sólido">
            <a:hlinkClick xmlns:r="http://schemas.openxmlformats.org/officeDocument/2006/relationships" r:id="rId6" tooltip="PERSPECTIVA FINANCIERA"/>
            <a:extLst>
              <a:ext uri="{FF2B5EF4-FFF2-40B4-BE49-F238E27FC236}">
                <a16:creationId xmlns:a16="http://schemas.microsoft.com/office/drawing/2014/main" id="{00000000-0008-0000-08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8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9"/>
              </a:ext>
            </a:extLst>
          </a:blip>
          <a:stretch>
            <a:fillRect/>
          </a:stretch>
        </xdr:blipFill>
        <xdr:spPr>
          <a:xfrm>
            <a:off x="1936569" y="144780"/>
            <a:ext cx="548640" cy="548640"/>
          </a:xfrm>
          <a:prstGeom prst="rect">
            <a:avLst/>
          </a:prstGeom>
        </xdr:spPr>
      </xdr:pic>
      <xdr:pic>
        <xdr:nvPicPr>
          <xdr:cNvPr id="9" name="Gráfico 8" descr="Usuarios con relleno sólido">
            <a:hlinkClick xmlns:r="http://schemas.openxmlformats.org/officeDocument/2006/relationships" r:id="rId20" tooltip="PERSPECTIVA RRHH"/>
            <a:extLst>
              <a:ext uri="{FF2B5EF4-FFF2-40B4-BE49-F238E27FC236}">
                <a16:creationId xmlns:a16="http://schemas.microsoft.com/office/drawing/2014/main" id="{00000000-0008-0000-08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1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2"/>
              </a:ext>
            </a:extLst>
          </a:blip>
          <a:stretch>
            <a:fillRect/>
          </a:stretch>
        </xdr:blipFill>
        <xdr:spPr>
          <a:xfrm>
            <a:off x="3751218" y="60960"/>
            <a:ext cx="716280" cy="716280"/>
          </a:xfrm>
          <a:prstGeom prst="rect">
            <a:avLst/>
          </a:prstGeom>
        </xdr:spPr>
      </xdr:pic>
      <xdr:pic>
        <xdr:nvPicPr>
          <xdr:cNvPr id="10" name="Gráfico 9" descr="Cronómetro con relleno sólido">
            <a:hlinkClick xmlns:r="http://schemas.openxmlformats.org/officeDocument/2006/relationships" r:id="rId23" tooltip="PROCESOS INTERNOS"/>
            <a:extLst>
              <a:ext uri="{FF2B5EF4-FFF2-40B4-BE49-F238E27FC236}">
                <a16:creationId xmlns:a16="http://schemas.microsoft.com/office/drawing/2014/main" id="{00000000-0008-0000-08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4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5"/>
              </a:ext>
            </a:extLst>
          </a:blip>
          <a:stretch>
            <a:fillRect/>
          </a:stretch>
        </xdr:blipFill>
        <xdr:spPr>
          <a:xfrm>
            <a:off x="3120935" y="118110"/>
            <a:ext cx="601980" cy="601980"/>
          </a:xfrm>
          <a:prstGeom prst="rect">
            <a:avLst/>
          </a:prstGeom>
        </xdr:spPr>
      </xdr:pic>
      <xdr:pic>
        <xdr:nvPicPr>
          <xdr:cNvPr id="11" name="Gráfico 10" descr="Trabajador de oficina con relleno sólido">
            <a:hlinkClick xmlns:r="http://schemas.openxmlformats.org/officeDocument/2006/relationships" r:id="rId26" tooltip="PERSPECTIVA CLIENTES"/>
            <a:extLst>
              <a:ext uri="{FF2B5EF4-FFF2-40B4-BE49-F238E27FC236}">
                <a16:creationId xmlns:a16="http://schemas.microsoft.com/office/drawing/2014/main" id="{00000000-0008-0000-0800-00000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7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8"/>
              </a:ext>
            </a:extLst>
          </a:blip>
          <a:stretch>
            <a:fillRect/>
          </a:stretch>
        </xdr:blipFill>
        <xdr:spPr>
          <a:xfrm>
            <a:off x="2513512" y="129540"/>
            <a:ext cx="579120" cy="579120"/>
          </a:xfrm>
          <a:prstGeom prst="rect">
            <a:avLst/>
          </a:prstGeom>
        </xdr:spPr>
      </xdr:pic>
      <xdr:pic>
        <xdr:nvPicPr>
          <xdr:cNvPr id="12" name="Gráfico 11" descr="Piezas de ajedrez con relleno sólido">
            <a:hlinkClick xmlns:r="http://schemas.openxmlformats.org/officeDocument/2006/relationships" r:id="rId29" tooltip="INICIATIVAS ESTRATÉGICAS"/>
            <a:extLst>
              <a:ext uri="{FF2B5EF4-FFF2-40B4-BE49-F238E27FC236}">
                <a16:creationId xmlns:a16="http://schemas.microsoft.com/office/drawing/2014/main" id="{00000000-0008-0000-0800-00000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0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1"/>
              </a:ext>
            </a:extLst>
          </a:blip>
          <a:stretch>
            <a:fillRect/>
          </a:stretch>
        </xdr:blipFill>
        <xdr:spPr>
          <a:xfrm>
            <a:off x="4495800" y="99060"/>
            <a:ext cx="640080" cy="640080"/>
          </a:xfrm>
          <a:prstGeom prst="rect">
            <a:avLst/>
          </a:prstGeom>
        </xdr:spPr>
      </xdr:pic>
    </xdr:grpSp>
    <xdr:clientData/>
  </xdr:twoCellAnchor>
  <xdr:twoCellAnchor>
    <xdr:from>
      <xdr:col>18</xdr:col>
      <xdr:colOff>45720</xdr:colOff>
      <xdr:row>0</xdr:row>
      <xdr:rowOff>76200</xdr:rowOff>
    </xdr:from>
    <xdr:to>
      <xdr:col>20</xdr:col>
      <xdr:colOff>7620</xdr:colOff>
      <xdr:row>1</xdr:row>
      <xdr:rowOff>83820</xdr:rowOff>
    </xdr:to>
    <xdr:sp macro="" textlink="">
      <xdr:nvSpPr>
        <xdr:cNvPr id="17" name="Flecha: pentágono 1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SpPr/>
      </xdr:nvSpPr>
      <xdr:spPr>
        <a:xfrm rot="5400000">
          <a:off x="2099310" y="80010"/>
          <a:ext cx="198120" cy="190500"/>
        </a:xfrm>
        <a:prstGeom prst="homePlate">
          <a:avLst/>
        </a:prstGeom>
        <a:solidFill>
          <a:schemeClr val="accent1"/>
        </a:solidFill>
        <a:ln>
          <a:solidFill>
            <a:schemeClr val="bg1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 editAs="oneCell">
    <xdr:from>
      <xdr:col>56</xdr:col>
      <xdr:colOff>53340</xdr:colOff>
      <xdr:row>0</xdr:row>
      <xdr:rowOff>0</xdr:rowOff>
    </xdr:from>
    <xdr:to>
      <xdr:col>73</xdr:col>
      <xdr:colOff>38100</xdr:colOff>
      <xdr:row>7</xdr:row>
      <xdr:rowOff>16583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00000000-0008-0000-08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 cstate="print">
          <a:extLst>
            <a:ext uri="{BEBA8EAE-BF5A-486C-A8C5-ECC9F3942E4B}">
              <a14:imgProps xmlns:a14="http://schemas.microsoft.com/office/drawing/2010/main">
                <a14:imgLayer r:embed="rId33">
                  <a14:imgEffect>
                    <a14:backgroundRemoval t="9677" b="89677" l="6928" r="89910">
                      <a14:foregroundMark x1="7831" y1="76774" x2="7831" y2="76774"/>
                      <a14:foregroundMark x1="16717" y1="64086" x2="16717" y2="64086"/>
                      <a14:foregroundMark x1="6928" y1="61290" x2="6928" y2="61290"/>
                      <a14:foregroundMark x1="32078" y1="61290" x2="32078" y2="61290"/>
                      <a14:foregroundMark x1="48343" y1="75914" x2="48343" y2="75914"/>
                      <a14:foregroundMark x1="67018" y1="62581" x2="67018" y2="62581"/>
                      <a14:foregroundMark x1="72440" y1="65376" x2="72440" y2="65376"/>
                      <a14:foregroundMark x1="88705" y1="70968" x2="88705" y2="70968"/>
                      <a14:foregroundMark x1="89608" y1="38710" x2="89608" y2="38710"/>
                      <a14:foregroundMark x1="75904" y1="25376" x2="75904" y2="25376"/>
                      <a14:foregroundMark x1="65060" y1="25376" x2="65060" y2="25376"/>
                      <a14:foregroundMark x1="72440" y1="41505" x2="72440" y2="41505"/>
                      <a14:foregroundMark x1="62048" y1="49247" x2="62048" y2="49247"/>
                      <a14:foregroundMark x1="56627" y1="44301" x2="56627" y2="44301"/>
                      <a14:foregroundMark x1="61145" y1="31613" x2="61145" y2="31613"/>
                      <a14:foregroundMark x1="52711" y1="34409" x2="52711" y2="34409"/>
                      <a14:foregroundMark x1="45783" y1="40000" x2="45783" y2="40000"/>
                      <a14:foregroundMark x1="42319" y1="40000" x2="42319" y2="40000"/>
                      <a14:foregroundMark x1="36898" y1="47097" x2="36898" y2="47097"/>
                      <a14:foregroundMark x1="42319" y1="49247" x2="42319" y2="49247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34"/>
            </a:ext>
          </a:extLst>
        </a:blip>
        <a:stretch>
          <a:fillRect/>
        </a:stretch>
      </xdr:blipFill>
      <xdr:spPr>
        <a:xfrm>
          <a:off x="6454140" y="0"/>
          <a:ext cx="1927860" cy="1350083"/>
        </a:xfrm>
        <a:prstGeom prst="rect">
          <a:avLst/>
        </a:prstGeom>
        <a:effectLst>
          <a:glow rad="38100">
            <a:schemeClr val="bg1"/>
          </a:glow>
        </a:effectLst>
      </xdr:spPr>
    </xdr:pic>
    <xdr:clientData/>
  </xdr:twoCellAnchor>
  <xdr:twoCellAnchor>
    <xdr:from>
      <xdr:col>21</xdr:col>
      <xdr:colOff>0</xdr:colOff>
      <xdr:row>7</xdr:row>
      <xdr:rowOff>65801</xdr:rowOff>
    </xdr:from>
    <xdr:to>
      <xdr:col>23</xdr:col>
      <xdr:colOff>39766</xdr:colOff>
      <xdr:row>8</xdr:row>
      <xdr:rowOff>155177</xdr:rowOff>
    </xdr:to>
    <xdr:grpSp>
      <xdr:nvGrpSpPr>
        <xdr:cNvPr id="20" name="Grupo 19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GrpSpPr/>
      </xdr:nvGrpSpPr>
      <xdr:grpSpPr>
        <a:xfrm>
          <a:off x="2400300" y="1399301"/>
          <a:ext cx="268366" cy="272256"/>
          <a:chOff x="2393791" y="1399301"/>
          <a:chExt cx="268366" cy="270351"/>
        </a:xfrm>
      </xdr:grpSpPr>
      <xdr:sp macro="" textlink="">
        <xdr:nvSpPr>
          <xdr:cNvPr id="21" name="Forma libre: forma 20">
            <a:extLst>
              <a:ext uri="{FF2B5EF4-FFF2-40B4-BE49-F238E27FC236}">
                <a16:creationId xmlns:a16="http://schemas.microsoft.com/office/drawing/2014/main" id="{00000000-0008-0000-0800-000015000000}"/>
              </a:ext>
            </a:extLst>
          </xdr:cNvPr>
          <xdr:cNvSpPr/>
        </xdr:nvSpPr>
        <xdr:spPr>
          <a:xfrm>
            <a:off x="2393791" y="1399301"/>
            <a:ext cx="268366" cy="270351"/>
          </a:xfrm>
          <a:custGeom>
            <a:avLst/>
            <a:gdLst>
              <a:gd name="connsiteX0" fmla="*/ 23336 w 268366"/>
              <a:gd name="connsiteY0" fmla="*/ 0 h 272256"/>
              <a:gd name="connsiteX1" fmla="*/ 0 w 268366"/>
              <a:gd name="connsiteY1" fmla="*/ 0 h 272256"/>
              <a:gd name="connsiteX2" fmla="*/ 0 w 268366"/>
              <a:gd name="connsiteY2" fmla="*/ 272256 h 272256"/>
              <a:gd name="connsiteX3" fmla="*/ 268367 w 268366"/>
              <a:gd name="connsiteY3" fmla="*/ 272256 h 272256"/>
              <a:gd name="connsiteX4" fmla="*/ 268367 w 268366"/>
              <a:gd name="connsiteY4" fmla="*/ 248920 h 272256"/>
              <a:gd name="connsiteX5" fmla="*/ 23336 w 268366"/>
              <a:gd name="connsiteY5" fmla="*/ 248920 h 272256"/>
              <a:gd name="connsiteX6" fmla="*/ 23336 w 268366"/>
              <a:gd name="connsiteY6" fmla="*/ 0 h 27225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268366" h="272256">
                <a:moveTo>
                  <a:pt x="23336" y="0"/>
                </a:moveTo>
                <a:lnTo>
                  <a:pt x="0" y="0"/>
                </a:lnTo>
                <a:lnTo>
                  <a:pt x="0" y="272256"/>
                </a:lnTo>
                <a:lnTo>
                  <a:pt x="268367" y="272256"/>
                </a:lnTo>
                <a:lnTo>
                  <a:pt x="268367" y="248920"/>
                </a:lnTo>
                <a:lnTo>
                  <a:pt x="23336" y="248920"/>
                </a:lnTo>
                <a:lnTo>
                  <a:pt x="23336" y="0"/>
                </a:lnTo>
                <a:close/>
              </a:path>
            </a:pathLst>
          </a:custGeom>
          <a:solidFill>
            <a:srgbClr val="00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2" name="Forma libre: forma 21">
            <a:extLst>
              <a:ext uri="{FF2B5EF4-FFF2-40B4-BE49-F238E27FC236}">
                <a16:creationId xmlns:a16="http://schemas.microsoft.com/office/drawing/2014/main" id="{00000000-0008-0000-0800-000016000000}"/>
              </a:ext>
            </a:extLst>
          </xdr:cNvPr>
          <xdr:cNvSpPr/>
        </xdr:nvSpPr>
        <xdr:spPr>
          <a:xfrm rot="10800000">
            <a:off x="2603817" y="1399301"/>
            <a:ext cx="58340" cy="223678"/>
          </a:xfrm>
          <a:custGeom>
            <a:avLst/>
            <a:gdLst>
              <a:gd name="connsiteX0" fmla="*/ 0 w 58340"/>
              <a:gd name="connsiteY0" fmla="*/ 0 h 225583"/>
              <a:gd name="connsiteX1" fmla="*/ 58341 w 58340"/>
              <a:gd name="connsiteY1" fmla="*/ 0 h 225583"/>
              <a:gd name="connsiteX2" fmla="*/ 58341 w 58340"/>
              <a:gd name="connsiteY2" fmla="*/ 225584 h 225583"/>
              <a:gd name="connsiteX3" fmla="*/ 0 w 58340"/>
              <a:gd name="connsiteY3" fmla="*/ 225584 h 225583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225583">
                <a:moveTo>
                  <a:pt x="0" y="0"/>
                </a:moveTo>
                <a:lnTo>
                  <a:pt x="58341" y="0"/>
                </a:lnTo>
                <a:lnTo>
                  <a:pt x="58341" y="225584"/>
                </a:lnTo>
                <a:lnTo>
                  <a:pt x="0" y="225584"/>
                </a:lnTo>
                <a:close/>
              </a:path>
            </a:pathLst>
          </a:custGeom>
          <a:solidFill>
            <a:srgbClr val="00B05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3" name="Forma libre: forma 22">
            <a:extLst>
              <a:ext uri="{FF2B5EF4-FFF2-40B4-BE49-F238E27FC236}">
                <a16:creationId xmlns:a16="http://schemas.microsoft.com/office/drawing/2014/main" id="{00000000-0008-0000-0800-000017000000}"/>
              </a:ext>
            </a:extLst>
          </xdr:cNvPr>
          <xdr:cNvSpPr/>
        </xdr:nvSpPr>
        <xdr:spPr>
          <a:xfrm rot="10800000">
            <a:off x="2522140" y="1477089"/>
            <a:ext cx="58340" cy="145891"/>
          </a:xfrm>
          <a:custGeom>
            <a:avLst/>
            <a:gdLst>
              <a:gd name="connsiteX0" fmla="*/ 0 w 58340"/>
              <a:gd name="connsiteY0" fmla="*/ 0 h 147796"/>
              <a:gd name="connsiteX1" fmla="*/ 58341 w 58340"/>
              <a:gd name="connsiteY1" fmla="*/ 0 h 147796"/>
              <a:gd name="connsiteX2" fmla="*/ 58341 w 58340"/>
              <a:gd name="connsiteY2" fmla="*/ 147796 h 147796"/>
              <a:gd name="connsiteX3" fmla="*/ 0 w 58340"/>
              <a:gd name="connsiteY3" fmla="*/ 147796 h 14779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147796">
                <a:moveTo>
                  <a:pt x="0" y="0"/>
                </a:moveTo>
                <a:lnTo>
                  <a:pt x="58341" y="0"/>
                </a:lnTo>
                <a:lnTo>
                  <a:pt x="58341" y="147796"/>
                </a:lnTo>
                <a:lnTo>
                  <a:pt x="0" y="147796"/>
                </a:lnTo>
                <a:close/>
              </a:path>
            </a:pathLst>
          </a:custGeom>
          <a:solidFill>
            <a:srgbClr val="FFC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4" name="Forma libre: forma 23">
            <a:extLst>
              <a:ext uri="{FF2B5EF4-FFF2-40B4-BE49-F238E27FC236}">
                <a16:creationId xmlns:a16="http://schemas.microsoft.com/office/drawing/2014/main" id="{00000000-0008-0000-0800-000018000000}"/>
              </a:ext>
            </a:extLst>
          </xdr:cNvPr>
          <xdr:cNvSpPr/>
        </xdr:nvSpPr>
        <xdr:spPr>
          <a:xfrm rot="10800000">
            <a:off x="2440463" y="1545193"/>
            <a:ext cx="58340" cy="77787"/>
          </a:xfrm>
          <a:custGeom>
            <a:avLst/>
            <a:gdLst>
              <a:gd name="connsiteX0" fmla="*/ 0 w 58340"/>
              <a:gd name="connsiteY0" fmla="*/ 0 h 77787"/>
              <a:gd name="connsiteX1" fmla="*/ 58341 w 58340"/>
              <a:gd name="connsiteY1" fmla="*/ 0 h 77787"/>
              <a:gd name="connsiteX2" fmla="*/ 58341 w 58340"/>
              <a:gd name="connsiteY2" fmla="*/ 77788 h 77787"/>
              <a:gd name="connsiteX3" fmla="*/ 0 w 58340"/>
              <a:gd name="connsiteY3" fmla="*/ 77788 h 7778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77787">
                <a:moveTo>
                  <a:pt x="0" y="0"/>
                </a:moveTo>
                <a:lnTo>
                  <a:pt x="58341" y="0"/>
                </a:lnTo>
                <a:lnTo>
                  <a:pt x="58341" y="77788"/>
                </a:lnTo>
                <a:lnTo>
                  <a:pt x="0" y="77788"/>
                </a:lnTo>
                <a:close/>
              </a:path>
            </a:pathLst>
          </a:custGeom>
          <a:solidFill>
            <a:srgbClr val="FF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5" name="Forma libre: forma 24">
            <a:extLst>
              <a:ext uri="{FF2B5EF4-FFF2-40B4-BE49-F238E27FC236}">
                <a16:creationId xmlns:a16="http://schemas.microsoft.com/office/drawing/2014/main" id="{00000000-0008-0000-0800-000019000000}"/>
              </a:ext>
            </a:extLst>
          </xdr:cNvPr>
          <xdr:cNvSpPr/>
        </xdr:nvSpPr>
        <xdr:spPr>
          <a:xfrm>
            <a:off x="2438869" y="1399301"/>
            <a:ext cx="126054" cy="124149"/>
          </a:xfrm>
          <a:custGeom>
            <a:avLst/>
            <a:gdLst>
              <a:gd name="connsiteX0" fmla="*/ 126055 w 126054"/>
              <a:gd name="connsiteY0" fmla="*/ 53440 h 126054"/>
              <a:gd name="connsiteX1" fmla="*/ 126055 w 126054"/>
              <a:gd name="connsiteY1" fmla="*/ 0 h 126054"/>
              <a:gd name="connsiteX2" fmla="*/ 72615 w 126054"/>
              <a:gd name="connsiteY2" fmla="*/ 0 h 126054"/>
              <a:gd name="connsiteX3" fmla="*/ 93851 w 126054"/>
              <a:gd name="connsiteY3" fmla="*/ 21236 h 126054"/>
              <a:gd name="connsiteX4" fmla="*/ 0 w 126054"/>
              <a:gd name="connsiteY4" fmla="*/ 115087 h 126054"/>
              <a:gd name="connsiteX5" fmla="*/ 10968 w 126054"/>
              <a:gd name="connsiteY5" fmla="*/ 126055 h 126054"/>
              <a:gd name="connsiteX6" fmla="*/ 104819 w 126054"/>
              <a:gd name="connsiteY6" fmla="*/ 32243 h 126054"/>
              <a:gd name="connsiteX7" fmla="*/ 126055 w 126054"/>
              <a:gd name="connsiteY7" fmla="*/ 53440 h 126054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126054" h="126054">
                <a:moveTo>
                  <a:pt x="126055" y="53440"/>
                </a:moveTo>
                <a:lnTo>
                  <a:pt x="126055" y="0"/>
                </a:lnTo>
                <a:lnTo>
                  <a:pt x="72615" y="0"/>
                </a:lnTo>
                <a:lnTo>
                  <a:pt x="93851" y="21236"/>
                </a:lnTo>
                <a:lnTo>
                  <a:pt x="0" y="115087"/>
                </a:lnTo>
                <a:lnTo>
                  <a:pt x="10968" y="126055"/>
                </a:lnTo>
                <a:lnTo>
                  <a:pt x="104819" y="32243"/>
                </a:lnTo>
                <a:lnTo>
                  <a:pt x="126055" y="53440"/>
                </a:lnTo>
                <a:close/>
              </a:path>
            </a:pathLst>
          </a:custGeom>
          <a:solidFill>
            <a:srgbClr val="00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</xdr:grpSp>
    <xdr:clientData/>
  </xdr:twoCellAnchor>
  <xdr:twoCellAnchor editAs="oneCell">
    <xdr:from>
      <xdr:col>60</xdr:col>
      <xdr:colOff>82709</xdr:colOff>
      <xdr:row>7</xdr:row>
      <xdr:rowOff>45720</xdr:rowOff>
    </xdr:from>
    <xdr:to>
      <xdr:col>63</xdr:col>
      <xdr:colOff>63809</xdr:colOff>
      <xdr:row>9</xdr:row>
      <xdr:rowOff>3960</xdr:rowOff>
    </xdr:to>
    <xdr:pic>
      <xdr:nvPicPr>
        <xdr:cNvPr id="26" name="Gráfico 25" descr="Cronómetro 75% con relleno sólido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6"/>
            </a:ext>
          </a:extLst>
        </a:blip>
        <a:stretch>
          <a:fillRect/>
        </a:stretch>
      </xdr:blipFill>
      <xdr:spPr>
        <a:xfrm>
          <a:off x="6940709" y="1379220"/>
          <a:ext cx="324000" cy="324000"/>
        </a:xfrm>
        <a:prstGeom prst="rect">
          <a:avLst/>
        </a:prstGeom>
      </xdr:spPr>
    </xdr:pic>
    <xdr:clientData/>
  </xdr:twoCellAnchor>
  <xdr:twoCellAnchor editAs="oneCell">
    <xdr:from>
      <xdr:col>60</xdr:col>
      <xdr:colOff>97949</xdr:colOff>
      <xdr:row>16</xdr:row>
      <xdr:rowOff>45720</xdr:rowOff>
    </xdr:from>
    <xdr:to>
      <xdr:col>64</xdr:col>
      <xdr:colOff>749</xdr:colOff>
      <xdr:row>18</xdr:row>
      <xdr:rowOff>39960</xdr:rowOff>
    </xdr:to>
    <xdr:pic>
      <xdr:nvPicPr>
        <xdr:cNvPr id="27" name="Gráfico 26" descr="Mano con dedo índice apuntando a la derecha con relleno sólido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8"/>
            </a:ext>
          </a:extLst>
        </a:blip>
        <a:stretch>
          <a:fillRect/>
        </a:stretch>
      </xdr:blipFill>
      <xdr:spPr>
        <a:xfrm>
          <a:off x="6955949" y="3025140"/>
          <a:ext cx="360000" cy="360000"/>
        </a:xfrm>
        <a:prstGeom prst="rect">
          <a:avLst/>
        </a:prstGeom>
      </xdr:spPr>
    </xdr:pic>
    <xdr:clientData/>
  </xdr:twoCellAnchor>
  <xdr:twoCellAnchor editAs="oneCell">
    <xdr:from>
      <xdr:col>60</xdr:col>
      <xdr:colOff>82709</xdr:colOff>
      <xdr:row>25</xdr:row>
      <xdr:rowOff>38100</xdr:rowOff>
    </xdr:from>
    <xdr:to>
      <xdr:col>63</xdr:col>
      <xdr:colOff>75089</xdr:colOff>
      <xdr:row>27</xdr:row>
      <xdr:rowOff>7620</xdr:rowOff>
    </xdr:to>
    <xdr:pic>
      <xdr:nvPicPr>
        <xdr:cNvPr id="28" name="Gráfico 27" descr="Lluvia de ideas con relleno sólido">
          <a:extLst>
            <a:ext uri="{FF2B5EF4-FFF2-40B4-BE49-F238E27FC236}">
              <a16:creationId xmlns:a16="http://schemas.microsoft.com/office/drawing/2014/main" id="{00000000-0008-0000-08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0"/>
            </a:ext>
          </a:extLst>
        </a:blip>
        <a:stretch>
          <a:fillRect/>
        </a:stretch>
      </xdr:blipFill>
      <xdr:spPr>
        <a:xfrm>
          <a:off x="6940709" y="4663440"/>
          <a:ext cx="335280" cy="33528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90</xdr:col>
      <xdr:colOff>0</xdr:colOff>
      <xdr:row>0</xdr:row>
      <xdr:rowOff>171450</xdr:rowOff>
    </xdr:from>
    <xdr:to>
      <xdr:col>90</xdr:col>
      <xdr:colOff>0</xdr:colOff>
      <xdr:row>3</xdr:row>
      <xdr:rowOff>158115</xdr:rowOff>
    </xdr:to>
    <xdr:pic>
      <xdr:nvPicPr>
        <xdr:cNvPr id="11419" name="Picture 8">
          <a:extLst>
            <a:ext uri="{FF2B5EF4-FFF2-40B4-BE49-F238E27FC236}">
              <a16:creationId xmlns:a16="http://schemas.microsoft.com/office/drawing/2014/main" id="{00000000-0008-0000-0900-00009B2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171450"/>
          <a:ext cx="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90</xdr:col>
      <xdr:colOff>0</xdr:colOff>
      <xdr:row>0</xdr:row>
      <xdr:rowOff>57150</xdr:rowOff>
    </xdr:from>
    <xdr:to>
      <xdr:col>90</xdr:col>
      <xdr:colOff>0</xdr:colOff>
      <xdr:row>2</xdr:row>
      <xdr:rowOff>167640</xdr:rowOff>
    </xdr:to>
    <xdr:pic>
      <xdr:nvPicPr>
        <xdr:cNvPr id="11420" name="Picture 10">
          <a:extLst>
            <a:ext uri="{FF2B5EF4-FFF2-40B4-BE49-F238E27FC236}">
              <a16:creationId xmlns:a16="http://schemas.microsoft.com/office/drawing/2014/main" id="{00000000-0008-0000-0900-00009C2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57150"/>
          <a:ext cx="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90</xdr:col>
      <xdr:colOff>0</xdr:colOff>
      <xdr:row>0</xdr:row>
      <xdr:rowOff>19050</xdr:rowOff>
    </xdr:from>
    <xdr:to>
      <xdr:col>90</xdr:col>
      <xdr:colOff>0</xdr:colOff>
      <xdr:row>3</xdr:row>
      <xdr:rowOff>129540</xdr:rowOff>
    </xdr:to>
    <xdr:pic>
      <xdr:nvPicPr>
        <xdr:cNvPr id="11421" name="Picture 12">
          <a:extLst>
            <a:ext uri="{FF2B5EF4-FFF2-40B4-BE49-F238E27FC236}">
              <a16:creationId xmlns:a16="http://schemas.microsoft.com/office/drawing/2014/main" id="{00000000-0008-0000-0900-00009D2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19050"/>
          <a:ext cx="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90</xdr:col>
      <xdr:colOff>0</xdr:colOff>
      <xdr:row>0</xdr:row>
      <xdr:rowOff>0</xdr:rowOff>
    </xdr:from>
    <xdr:to>
      <xdr:col>90</xdr:col>
      <xdr:colOff>0</xdr:colOff>
      <xdr:row>3</xdr:row>
      <xdr:rowOff>81915</xdr:rowOff>
    </xdr:to>
    <xdr:pic>
      <xdr:nvPicPr>
        <xdr:cNvPr id="11422" name="Picture 20">
          <a:extLst>
            <a:ext uri="{FF2B5EF4-FFF2-40B4-BE49-F238E27FC236}">
              <a16:creationId xmlns:a16="http://schemas.microsoft.com/office/drawing/2014/main" id="{00000000-0008-0000-0900-00009E2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0"/>
          <a:ext cx="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19</xdr:col>
      <xdr:colOff>104775</xdr:colOff>
      <xdr:row>10</xdr:row>
      <xdr:rowOff>171450</xdr:rowOff>
    </xdr:to>
    <xdr:pic>
      <xdr:nvPicPr>
        <xdr:cNvPr id="11425" name="Imagem 30" descr="quadro.png">
          <a:hlinkClick xmlns:r="http://schemas.openxmlformats.org/officeDocument/2006/relationships" r:id="rId5" tooltip="PERSPECTIVA CLIENTES"/>
          <a:extLst>
            <a:ext uri="{FF2B5EF4-FFF2-40B4-BE49-F238E27FC236}">
              <a16:creationId xmlns:a16="http://schemas.microsoft.com/office/drawing/2014/main" id="{00000000-0008-0000-0900-0000A12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14525"/>
          <a:ext cx="2276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9525</xdr:rowOff>
    </xdr:from>
    <xdr:to>
      <xdr:col>19</xdr:col>
      <xdr:colOff>104775</xdr:colOff>
      <xdr:row>11</xdr:row>
      <xdr:rowOff>180975</xdr:rowOff>
    </xdr:to>
    <xdr:pic>
      <xdr:nvPicPr>
        <xdr:cNvPr id="11426" name="Imagem 31" descr="quadro.png">
          <a:hlinkClick xmlns:r="http://schemas.openxmlformats.org/officeDocument/2006/relationships" r:id="rId7" tooltip="PERSPECTIVA CLIENTES"/>
          <a:extLst>
            <a:ext uri="{FF2B5EF4-FFF2-40B4-BE49-F238E27FC236}">
              <a16:creationId xmlns:a16="http://schemas.microsoft.com/office/drawing/2014/main" id="{00000000-0008-0000-0900-0000A22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14550"/>
          <a:ext cx="2276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9</xdr:row>
      <xdr:rowOff>0</xdr:rowOff>
    </xdr:from>
    <xdr:to>
      <xdr:col>59</xdr:col>
      <xdr:colOff>0</xdr:colOff>
      <xdr:row>19</xdr:row>
      <xdr:rowOff>152400</xdr:rowOff>
    </xdr:to>
    <xdr:graphicFrame macro="">
      <xdr:nvGraphicFramePr>
        <xdr:cNvPr id="11427" name="Gráfico 27">
          <a:extLst>
            <a:ext uri="{FF2B5EF4-FFF2-40B4-BE49-F238E27FC236}">
              <a16:creationId xmlns:a16="http://schemas.microsoft.com/office/drawing/2014/main" id="{00000000-0008-0000-0900-0000A32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99060</xdr:colOff>
      <xdr:row>4</xdr:row>
      <xdr:rowOff>160020</xdr:rowOff>
    </xdr:from>
    <xdr:to>
      <xdr:col>3</xdr:col>
      <xdr:colOff>8160</xdr:colOff>
      <xdr:row>6</xdr:row>
      <xdr:rowOff>31020</xdr:rowOff>
    </xdr:to>
    <xdr:sp macro="" textlink="">
      <xdr:nvSpPr>
        <xdr:cNvPr id="2" name="Elips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99060" y="922020"/>
          <a:ext cx="252000" cy="252000"/>
        </a:xfrm>
        <a:prstGeom prst="ellipse">
          <a:avLst/>
        </a:prstGeom>
        <a:noFill/>
        <a:ln w="38100"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 editAs="absolute">
    <xdr:from>
      <xdr:col>0</xdr:col>
      <xdr:colOff>0</xdr:colOff>
      <xdr:row>0</xdr:row>
      <xdr:rowOff>60960</xdr:rowOff>
    </xdr:from>
    <xdr:to>
      <xdr:col>47</xdr:col>
      <xdr:colOff>60960</xdr:colOff>
      <xdr:row>4</xdr:row>
      <xdr:rowOff>15240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pSpPr/>
      </xdr:nvGrpSpPr>
      <xdr:grpSpPr>
        <a:xfrm>
          <a:off x="0" y="60960"/>
          <a:ext cx="5433060" cy="716280"/>
          <a:chOff x="0" y="60960"/>
          <a:chExt cx="5433060" cy="716280"/>
        </a:xfrm>
      </xdr:grpSpPr>
      <xdr:grpSp>
        <xdr:nvGrpSpPr>
          <xdr:cNvPr id="4" name="Grupo 3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GrpSpPr/>
        </xdr:nvGrpSpPr>
        <xdr:grpSpPr>
          <a:xfrm>
            <a:off x="0" y="83820"/>
            <a:ext cx="5433060" cy="647700"/>
            <a:chOff x="365760" y="289560"/>
            <a:chExt cx="5433060" cy="640080"/>
          </a:xfrm>
        </xdr:grpSpPr>
        <xdr:sp macro="" textlink="">
          <xdr:nvSpPr>
            <xdr:cNvPr id="15" name="Rectángulo: esquinas redondeadas 14">
              <a:extLst>
                <a:ext uri="{FF2B5EF4-FFF2-40B4-BE49-F238E27FC236}">
                  <a16:creationId xmlns:a16="http://schemas.microsoft.com/office/drawing/2014/main" id="{00000000-0008-0000-0900-00000F000000}"/>
                </a:ext>
              </a:extLst>
            </xdr:cNvPr>
            <xdr:cNvSpPr/>
          </xdr:nvSpPr>
          <xdr:spPr>
            <a:xfrm>
              <a:off x="685800" y="289560"/>
              <a:ext cx="5113020" cy="640080"/>
            </a:xfrm>
            <a:prstGeom prst="roundRect">
              <a:avLst>
                <a:gd name="adj" fmla="val 50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PE" sz="1100"/>
            </a:p>
          </xdr:txBody>
        </xdr:sp>
        <xdr:sp macro="" textlink="">
          <xdr:nvSpPr>
            <xdr:cNvPr id="16" name="Rectángulo 15">
              <a:extLst>
                <a:ext uri="{FF2B5EF4-FFF2-40B4-BE49-F238E27FC236}">
                  <a16:creationId xmlns:a16="http://schemas.microsoft.com/office/drawing/2014/main" id="{00000000-0008-0000-0900-000010000000}"/>
                </a:ext>
              </a:extLst>
            </xdr:cNvPr>
            <xdr:cNvSpPr/>
          </xdr:nvSpPr>
          <xdr:spPr>
            <a:xfrm>
              <a:off x="365760" y="289560"/>
              <a:ext cx="670560" cy="640080"/>
            </a:xfrm>
            <a:prstGeom prst="rect">
              <a:avLst/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PE" sz="1100"/>
            </a:p>
          </xdr:txBody>
        </xdr:sp>
      </xdr:grpSp>
      <xdr:pic>
        <xdr:nvPicPr>
          <xdr:cNvPr id="5" name="Gráfico 4" descr="Base de datos con relleno sólido">
            <a:hlinkClick xmlns:r="http://schemas.openxmlformats.org/officeDocument/2006/relationships" r:id="rId9" tooltip="OBJETIVOS"/>
            <a:extLst>
              <a:ext uri="{FF2B5EF4-FFF2-40B4-BE49-F238E27FC236}">
                <a16:creationId xmlns:a16="http://schemas.microsoft.com/office/drawing/2014/main" id="{00000000-0008-0000-09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0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1"/>
              </a:ext>
            </a:extLst>
          </a:blip>
          <a:stretch>
            <a:fillRect/>
          </a:stretch>
        </xdr:blipFill>
        <xdr:spPr>
          <a:xfrm>
            <a:off x="68580" y="144780"/>
            <a:ext cx="548640" cy="548640"/>
          </a:xfrm>
          <a:prstGeom prst="rect">
            <a:avLst/>
          </a:prstGeom>
        </xdr:spPr>
      </xdr:pic>
      <xdr:pic>
        <xdr:nvPicPr>
          <xdr:cNvPr id="6" name="Gráfico 5" descr="Flujo de trabajo con relleno sólido">
            <a:hlinkClick xmlns:r="http://schemas.openxmlformats.org/officeDocument/2006/relationships" r:id="rId12" tooltip="MAPA ESTRATÉGICO"/>
            <a:extLst>
              <a:ext uri="{FF2B5EF4-FFF2-40B4-BE49-F238E27FC236}">
                <a16:creationId xmlns:a16="http://schemas.microsoft.com/office/drawing/2014/main" id="{00000000-0008-0000-09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3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4"/>
              </a:ext>
            </a:extLst>
          </a:blip>
          <a:stretch>
            <a:fillRect/>
          </a:stretch>
        </xdr:blipFill>
        <xdr:spPr>
          <a:xfrm>
            <a:off x="645523" y="137160"/>
            <a:ext cx="563880" cy="563880"/>
          </a:xfrm>
          <a:prstGeom prst="rect">
            <a:avLst/>
          </a:prstGeom>
        </xdr:spPr>
      </xdr:pic>
      <xdr:grpSp>
        <xdr:nvGrpSpPr>
          <xdr:cNvPr id="7" name="Grupo 6">
            <a:hlinkClick xmlns:r="http://schemas.openxmlformats.org/officeDocument/2006/relationships" r:id="rId15" tooltip="BALANCED SCORE CARD"/>
            <a:extLst>
              <a:ext uri="{FF2B5EF4-FFF2-40B4-BE49-F238E27FC236}">
                <a16:creationId xmlns:a16="http://schemas.microsoft.com/office/drawing/2014/main" id="{00000000-0008-0000-0900-000007000000}"/>
              </a:ext>
            </a:extLst>
          </xdr:cNvPr>
          <xdr:cNvGrpSpPr/>
        </xdr:nvGrpSpPr>
        <xdr:grpSpPr>
          <a:xfrm>
            <a:off x="1237706" y="83820"/>
            <a:ext cx="670560" cy="670560"/>
            <a:chOff x="1325880" y="76200"/>
            <a:chExt cx="670560" cy="670560"/>
          </a:xfrm>
        </xdr:grpSpPr>
        <xdr:pic>
          <xdr:nvPicPr>
            <xdr:cNvPr id="13" name="Gráfico 12" descr="Portátil con relleno sólido">
              <a:extLst>
                <a:ext uri="{FF2B5EF4-FFF2-40B4-BE49-F238E27FC236}">
                  <a16:creationId xmlns:a16="http://schemas.microsoft.com/office/drawing/2014/main" id="{00000000-0008-0000-0900-00000D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6">
              <a:extLst>
                <a:ext uri="{28A0092B-C50C-407E-A947-70E740481C1C}">
                  <a14:useLocalDpi xmlns:a14="http://schemas.microsoft.com/office/drawing/2010/main" val="0"/>
                </a:ext>
                <a:ext uri="{96DAC541-7B7A-43D3-8B79-37D633B846F1}">
                  <asvg:svgBlip xmlns:asvg="http://schemas.microsoft.com/office/drawing/2016/SVG/main" r:embed="rId17"/>
                </a:ext>
              </a:extLst>
            </a:blip>
            <a:stretch>
              <a:fillRect/>
            </a:stretch>
          </xdr:blipFill>
          <xdr:spPr>
            <a:xfrm>
              <a:off x="1325880" y="76200"/>
              <a:ext cx="670560" cy="670560"/>
            </a:xfrm>
            <a:prstGeom prst="rect">
              <a:avLst/>
            </a:prstGeom>
          </xdr:spPr>
        </xdr:pic>
        <xdr:cxnSp macro="">
          <xdr:nvCxnSpPr>
            <xdr:cNvPr id="14" name="Conector recto de flecha 13">
              <a:extLst>
                <a:ext uri="{FF2B5EF4-FFF2-40B4-BE49-F238E27FC236}">
                  <a16:creationId xmlns:a16="http://schemas.microsoft.com/office/drawing/2014/main" id="{00000000-0008-0000-0900-00000E000000}"/>
                </a:ext>
              </a:extLst>
            </xdr:cNvPr>
            <xdr:cNvCxnSpPr/>
          </xdr:nvCxnSpPr>
          <xdr:spPr>
            <a:xfrm flipH="1" flipV="1">
              <a:off x="1508760" y="304800"/>
              <a:ext cx="304800" cy="137160"/>
            </a:xfrm>
            <a:prstGeom prst="straightConnector1">
              <a:avLst/>
            </a:prstGeom>
            <a:ln w="19050" cap="flat" cmpd="sng" algn="ctr">
              <a:solidFill>
                <a:schemeClr val="accent6"/>
              </a:solidFill>
              <a:prstDash val="solid"/>
              <a:round/>
              <a:headEnd type="none" w="med" len="med"/>
              <a:tailEnd type="arrow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</xdr:cxnSp>
      </xdr:grpSp>
      <xdr:pic>
        <xdr:nvPicPr>
          <xdr:cNvPr id="8" name="Gráfico 7" descr="Calculadora con relleno sólido">
            <a:hlinkClick xmlns:r="http://schemas.openxmlformats.org/officeDocument/2006/relationships" r:id="rId18" tooltip="PERSPECTIVA FINANCIERA"/>
            <a:extLst>
              <a:ext uri="{FF2B5EF4-FFF2-40B4-BE49-F238E27FC236}">
                <a16:creationId xmlns:a16="http://schemas.microsoft.com/office/drawing/2014/main" id="{00000000-0008-0000-09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9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0"/>
              </a:ext>
            </a:extLst>
          </a:blip>
          <a:stretch>
            <a:fillRect/>
          </a:stretch>
        </xdr:blipFill>
        <xdr:spPr>
          <a:xfrm>
            <a:off x="1936569" y="144780"/>
            <a:ext cx="548640" cy="548640"/>
          </a:xfrm>
          <a:prstGeom prst="rect">
            <a:avLst/>
          </a:prstGeom>
        </xdr:spPr>
      </xdr:pic>
      <xdr:pic>
        <xdr:nvPicPr>
          <xdr:cNvPr id="9" name="Gráfico 8" descr="Usuarios con relleno sólido">
            <a:hlinkClick xmlns:r="http://schemas.openxmlformats.org/officeDocument/2006/relationships" r:id="rId21" tooltip="PERSPECTIVA RRHH"/>
            <a:extLst>
              <a:ext uri="{FF2B5EF4-FFF2-40B4-BE49-F238E27FC236}">
                <a16:creationId xmlns:a16="http://schemas.microsoft.com/office/drawing/2014/main" id="{00000000-0008-0000-09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2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3"/>
              </a:ext>
            </a:extLst>
          </a:blip>
          <a:stretch>
            <a:fillRect/>
          </a:stretch>
        </xdr:blipFill>
        <xdr:spPr>
          <a:xfrm>
            <a:off x="3751218" y="60960"/>
            <a:ext cx="716280" cy="716280"/>
          </a:xfrm>
          <a:prstGeom prst="rect">
            <a:avLst/>
          </a:prstGeom>
        </xdr:spPr>
      </xdr:pic>
      <xdr:pic>
        <xdr:nvPicPr>
          <xdr:cNvPr id="10" name="Gráfico 9" descr="Cronómetro con relleno sólido">
            <a:hlinkClick xmlns:r="http://schemas.openxmlformats.org/officeDocument/2006/relationships" r:id="rId24" tooltip="PROCESOS INTERNOS"/>
            <a:extLst>
              <a:ext uri="{FF2B5EF4-FFF2-40B4-BE49-F238E27FC236}">
                <a16:creationId xmlns:a16="http://schemas.microsoft.com/office/drawing/2014/main" id="{00000000-0008-0000-09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5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6"/>
              </a:ext>
            </a:extLst>
          </a:blip>
          <a:stretch>
            <a:fillRect/>
          </a:stretch>
        </xdr:blipFill>
        <xdr:spPr>
          <a:xfrm>
            <a:off x="3120935" y="118110"/>
            <a:ext cx="601980" cy="601980"/>
          </a:xfrm>
          <a:prstGeom prst="rect">
            <a:avLst/>
          </a:prstGeom>
        </xdr:spPr>
      </xdr:pic>
      <xdr:pic>
        <xdr:nvPicPr>
          <xdr:cNvPr id="11" name="Gráfico 10" descr="Trabajador de oficina con relleno sólido">
            <a:hlinkClick xmlns:r="http://schemas.openxmlformats.org/officeDocument/2006/relationships" r:id="rId27" tooltip="PERSPECTIVA CLIENTES"/>
            <a:extLst>
              <a:ext uri="{FF2B5EF4-FFF2-40B4-BE49-F238E27FC236}">
                <a16:creationId xmlns:a16="http://schemas.microsoft.com/office/drawing/2014/main" id="{00000000-0008-0000-0900-00000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8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9"/>
              </a:ext>
            </a:extLst>
          </a:blip>
          <a:stretch>
            <a:fillRect/>
          </a:stretch>
        </xdr:blipFill>
        <xdr:spPr>
          <a:xfrm>
            <a:off x="2513512" y="129540"/>
            <a:ext cx="579120" cy="579120"/>
          </a:xfrm>
          <a:prstGeom prst="rect">
            <a:avLst/>
          </a:prstGeom>
        </xdr:spPr>
      </xdr:pic>
      <xdr:pic>
        <xdr:nvPicPr>
          <xdr:cNvPr id="12" name="Gráfico 11" descr="Piezas de ajedrez con relleno sólido">
            <a:hlinkClick xmlns:r="http://schemas.openxmlformats.org/officeDocument/2006/relationships" r:id="rId30" tooltip="INICIATIVAS ESTRATÉGICAS"/>
            <a:extLst>
              <a:ext uri="{FF2B5EF4-FFF2-40B4-BE49-F238E27FC236}">
                <a16:creationId xmlns:a16="http://schemas.microsoft.com/office/drawing/2014/main" id="{00000000-0008-0000-0900-00000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1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2"/>
              </a:ext>
            </a:extLst>
          </a:blip>
          <a:stretch>
            <a:fillRect/>
          </a:stretch>
        </xdr:blipFill>
        <xdr:spPr>
          <a:xfrm>
            <a:off x="4495800" y="99060"/>
            <a:ext cx="640080" cy="640080"/>
          </a:xfrm>
          <a:prstGeom prst="rect">
            <a:avLst/>
          </a:prstGeom>
        </xdr:spPr>
      </xdr:pic>
    </xdr:grpSp>
    <xdr:clientData/>
  </xdr:twoCellAnchor>
  <xdr:twoCellAnchor>
    <xdr:from>
      <xdr:col>23</xdr:col>
      <xdr:colOff>60960</xdr:colOff>
      <xdr:row>0</xdr:row>
      <xdr:rowOff>76200</xdr:rowOff>
    </xdr:from>
    <xdr:to>
      <xdr:col>25</xdr:col>
      <xdr:colOff>22860</xdr:colOff>
      <xdr:row>1</xdr:row>
      <xdr:rowOff>83820</xdr:rowOff>
    </xdr:to>
    <xdr:sp macro="" textlink="">
      <xdr:nvSpPr>
        <xdr:cNvPr id="17" name="Flecha: pentágono 16">
          <a:extLst>
            <a:ext uri="{FF2B5EF4-FFF2-40B4-BE49-F238E27FC236}">
              <a16:creationId xmlns:a16="http://schemas.microsoft.com/office/drawing/2014/main" id="{00000000-0008-0000-0900-000011000000}"/>
            </a:ext>
          </a:extLst>
        </xdr:cNvPr>
        <xdr:cNvSpPr/>
      </xdr:nvSpPr>
      <xdr:spPr>
        <a:xfrm rot="5400000">
          <a:off x="2686050" y="80010"/>
          <a:ext cx="198120" cy="190500"/>
        </a:xfrm>
        <a:prstGeom prst="homePlate">
          <a:avLst/>
        </a:prstGeom>
        <a:solidFill>
          <a:schemeClr val="accent1"/>
        </a:solidFill>
        <a:ln>
          <a:solidFill>
            <a:schemeClr val="bg1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 editAs="oneCell">
    <xdr:from>
      <xdr:col>56</xdr:col>
      <xdr:colOff>53340</xdr:colOff>
      <xdr:row>0</xdr:row>
      <xdr:rowOff>0</xdr:rowOff>
    </xdr:from>
    <xdr:to>
      <xdr:col>73</xdr:col>
      <xdr:colOff>38100</xdr:colOff>
      <xdr:row>7</xdr:row>
      <xdr:rowOff>16583</xdr:rowOff>
    </xdr:to>
    <xdr:pic>
      <xdr:nvPicPr>
        <xdr:cNvPr id="18" name="Imagen 17">
          <a:extLst>
            <a:ext uri="{FF2B5EF4-FFF2-40B4-BE49-F238E27FC236}">
              <a16:creationId xmlns:a16="http://schemas.microsoft.com/office/drawing/2014/main" id="{00000000-0008-0000-09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BEBA8EAE-BF5A-486C-A8C5-ECC9F3942E4B}">
              <a14:imgProps xmlns:a14="http://schemas.microsoft.com/office/drawing/2010/main">
                <a14:imgLayer r:embed="rId34">
                  <a14:imgEffect>
                    <a14:backgroundRemoval t="9677" b="89677" l="6928" r="89910">
                      <a14:foregroundMark x1="7831" y1="76774" x2="7831" y2="76774"/>
                      <a14:foregroundMark x1="16717" y1="64086" x2="16717" y2="64086"/>
                      <a14:foregroundMark x1="6928" y1="61290" x2="6928" y2="61290"/>
                      <a14:foregroundMark x1="32078" y1="61290" x2="32078" y2="61290"/>
                      <a14:foregroundMark x1="48343" y1="75914" x2="48343" y2="75914"/>
                      <a14:foregroundMark x1="67018" y1="62581" x2="67018" y2="62581"/>
                      <a14:foregroundMark x1="72440" y1="65376" x2="72440" y2="65376"/>
                      <a14:foregroundMark x1="88705" y1="70968" x2="88705" y2="70968"/>
                      <a14:foregroundMark x1="89608" y1="38710" x2="89608" y2="38710"/>
                      <a14:foregroundMark x1="75904" y1="25376" x2="75904" y2="25376"/>
                      <a14:foregroundMark x1="65060" y1="25376" x2="65060" y2="25376"/>
                      <a14:foregroundMark x1="72440" y1="41505" x2="72440" y2="41505"/>
                      <a14:foregroundMark x1="62048" y1="49247" x2="62048" y2="49247"/>
                      <a14:foregroundMark x1="56627" y1="44301" x2="56627" y2="44301"/>
                      <a14:foregroundMark x1="61145" y1="31613" x2="61145" y2="31613"/>
                      <a14:foregroundMark x1="52711" y1="34409" x2="52711" y2="34409"/>
                      <a14:foregroundMark x1="45783" y1="40000" x2="45783" y2="40000"/>
                      <a14:foregroundMark x1="42319" y1="40000" x2="42319" y2="40000"/>
                      <a14:foregroundMark x1="36898" y1="47097" x2="36898" y2="47097"/>
                      <a14:foregroundMark x1="42319" y1="49247" x2="42319" y2="49247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35"/>
            </a:ext>
          </a:extLst>
        </a:blip>
        <a:stretch>
          <a:fillRect/>
        </a:stretch>
      </xdr:blipFill>
      <xdr:spPr>
        <a:xfrm>
          <a:off x="6454140" y="0"/>
          <a:ext cx="1927860" cy="1350083"/>
        </a:xfrm>
        <a:prstGeom prst="rect">
          <a:avLst/>
        </a:prstGeom>
        <a:effectLst>
          <a:glow rad="38100">
            <a:schemeClr val="bg1"/>
          </a:glow>
        </a:effectLst>
      </xdr:spPr>
    </xdr:pic>
    <xdr:clientData/>
  </xdr:twoCellAnchor>
  <xdr:twoCellAnchor>
    <xdr:from>
      <xdr:col>21</xdr:col>
      <xdr:colOff>0</xdr:colOff>
      <xdr:row>7</xdr:row>
      <xdr:rowOff>65801</xdr:rowOff>
    </xdr:from>
    <xdr:to>
      <xdr:col>23</xdr:col>
      <xdr:colOff>39766</xdr:colOff>
      <xdr:row>8</xdr:row>
      <xdr:rowOff>155177</xdr:rowOff>
    </xdr:to>
    <xdr:grpSp>
      <xdr:nvGrpSpPr>
        <xdr:cNvPr id="20" name="Grupo 19">
          <a:extLst>
            <a:ext uri="{FF2B5EF4-FFF2-40B4-BE49-F238E27FC236}">
              <a16:creationId xmlns:a16="http://schemas.microsoft.com/office/drawing/2014/main" id="{00000000-0008-0000-0900-000014000000}"/>
            </a:ext>
          </a:extLst>
        </xdr:cNvPr>
        <xdr:cNvGrpSpPr/>
      </xdr:nvGrpSpPr>
      <xdr:grpSpPr>
        <a:xfrm>
          <a:off x="2400300" y="1399301"/>
          <a:ext cx="268366" cy="272256"/>
          <a:chOff x="2393791" y="1399301"/>
          <a:chExt cx="268366" cy="270351"/>
        </a:xfrm>
      </xdr:grpSpPr>
      <xdr:sp macro="" textlink="">
        <xdr:nvSpPr>
          <xdr:cNvPr id="21" name="Forma libre: forma 20">
            <a:extLst>
              <a:ext uri="{FF2B5EF4-FFF2-40B4-BE49-F238E27FC236}">
                <a16:creationId xmlns:a16="http://schemas.microsoft.com/office/drawing/2014/main" id="{00000000-0008-0000-0900-000015000000}"/>
              </a:ext>
            </a:extLst>
          </xdr:cNvPr>
          <xdr:cNvSpPr/>
        </xdr:nvSpPr>
        <xdr:spPr>
          <a:xfrm>
            <a:off x="2393791" y="1399301"/>
            <a:ext cx="268366" cy="270351"/>
          </a:xfrm>
          <a:custGeom>
            <a:avLst/>
            <a:gdLst>
              <a:gd name="connsiteX0" fmla="*/ 23336 w 268366"/>
              <a:gd name="connsiteY0" fmla="*/ 0 h 272256"/>
              <a:gd name="connsiteX1" fmla="*/ 0 w 268366"/>
              <a:gd name="connsiteY1" fmla="*/ 0 h 272256"/>
              <a:gd name="connsiteX2" fmla="*/ 0 w 268366"/>
              <a:gd name="connsiteY2" fmla="*/ 272256 h 272256"/>
              <a:gd name="connsiteX3" fmla="*/ 268367 w 268366"/>
              <a:gd name="connsiteY3" fmla="*/ 272256 h 272256"/>
              <a:gd name="connsiteX4" fmla="*/ 268367 w 268366"/>
              <a:gd name="connsiteY4" fmla="*/ 248920 h 272256"/>
              <a:gd name="connsiteX5" fmla="*/ 23336 w 268366"/>
              <a:gd name="connsiteY5" fmla="*/ 248920 h 272256"/>
              <a:gd name="connsiteX6" fmla="*/ 23336 w 268366"/>
              <a:gd name="connsiteY6" fmla="*/ 0 h 27225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268366" h="272256">
                <a:moveTo>
                  <a:pt x="23336" y="0"/>
                </a:moveTo>
                <a:lnTo>
                  <a:pt x="0" y="0"/>
                </a:lnTo>
                <a:lnTo>
                  <a:pt x="0" y="272256"/>
                </a:lnTo>
                <a:lnTo>
                  <a:pt x="268367" y="272256"/>
                </a:lnTo>
                <a:lnTo>
                  <a:pt x="268367" y="248920"/>
                </a:lnTo>
                <a:lnTo>
                  <a:pt x="23336" y="248920"/>
                </a:lnTo>
                <a:lnTo>
                  <a:pt x="23336" y="0"/>
                </a:lnTo>
                <a:close/>
              </a:path>
            </a:pathLst>
          </a:custGeom>
          <a:solidFill>
            <a:srgbClr val="00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2" name="Forma libre: forma 21">
            <a:extLst>
              <a:ext uri="{FF2B5EF4-FFF2-40B4-BE49-F238E27FC236}">
                <a16:creationId xmlns:a16="http://schemas.microsoft.com/office/drawing/2014/main" id="{00000000-0008-0000-0900-000016000000}"/>
              </a:ext>
            </a:extLst>
          </xdr:cNvPr>
          <xdr:cNvSpPr/>
        </xdr:nvSpPr>
        <xdr:spPr>
          <a:xfrm rot="10800000">
            <a:off x="2603817" y="1399301"/>
            <a:ext cx="58340" cy="223678"/>
          </a:xfrm>
          <a:custGeom>
            <a:avLst/>
            <a:gdLst>
              <a:gd name="connsiteX0" fmla="*/ 0 w 58340"/>
              <a:gd name="connsiteY0" fmla="*/ 0 h 225583"/>
              <a:gd name="connsiteX1" fmla="*/ 58341 w 58340"/>
              <a:gd name="connsiteY1" fmla="*/ 0 h 225583"/>
              <a:gd name="connsiteX2" fmla="*/ 58341 w 58340"/>
              <a:gd name="connsiteY2" fmla="*/ 225584 h 225583"/>
              <a:gd name="connsiteX3" fmla="*/ 0 w 58340"/>
              <a:gd name="connsiteY3" fmla="*/ 225584 h 225583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225583">
                <a:moveTo>
                  <a:pt x="0" y="0"/>
                </a:moveTo>
                <a:lnTo>
                  <a:pt x="58341" y="0"/>
                </a:lnTo>
                <a:lnTo>
                  <a:pt x="58341" y="225584"/>
                </a:lnTo>
                <a:lnTo>
                  <a:pt x="0" y="225584"/>
                </a:lnTo>
                <a:close/>
              </a:path>
            </a:pathLst>
          </a:custGeom>
          <a:solidFill>
            <a:srgbClr val="00B05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3" name="Forma libre: forma 22">
            <a:extLst>
              <a:ext uri="{FF2B5EF4-FFF2-40B4-BE49-F238E27FC236}">
                <a16:creationId xmlns:a16="http://schemas.microsoft.com/office/drawing/2014/main" id="{00000000-0008-0000-0900-000017000000}"/>
              </a:ext>
            </a:extLst>
          </xdr:cNvPr>
          <xdr:cNvSpPr/>
        </xdr:nvSpPr>
        <xdr:spPr>
          <a:xfrm rot="10800000">
            <a:off x="2522140" y="1477089"/>
            <a:ext cx="58340" cy="145891"/>
          </a:xfrm>
          <a:custGeom>
            <a:avLst/>
            <a:gdLst>
              <a:gd name="connsiteX0" fmla="*/ 0 w 58340"/>
              <a:gd name="connsiteY0" fmla="*/ 0 h 147796"/>
              <a:gd name="connsiteX1" fmla="*/ 58341 w 58340"/>
              <a:gd name="connsiteY1" fmla="*/ 0 h 147796"/>
              <a:gd name="connsiteX2" fmla="*/ 58341 w 58340"/>
              <a:gd name="connsiteY2" fmla="*/ 147796 h 147796"/>
              <a:gd name="connsiteX3" fmla="*/ 0 w 58340"/>
              <a:gd name="connsiteY3" fmla="*/ 147796 h 14779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147796">
                <a:moveTo>
                  <a:pt x="0" y="0"/>
                </a:moveTo>
                <a:lnTo>
                  <a:pt x="58341" y="0"/>
                </a:lnTo>
                <a:lnTo>
                  <a:pt x="58341" y="147796"/>
                </a:lnTo>
                <a:lnTo>
                  <a:pt x="0" y="147796"/>
                </a:lnTo>
                <a:close/>
              </a:path>
            </a:pathLst>
          </a:custGeom>
          <a:solidFill>
            <a:srgbClr val="FFC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4" name="Forma libre: forma 23">
            <a:extLst>
              <a:ext uri="{FF2B5EF4-FFF2-40B4-BE49-F238E27FC236}">
                <a16:creationId xmlns:a16="http://schemas.microsoft.com/office/drawing/2014/main" id="{00000000-0008-0000-0900-000018000000}"/>
              </a:ext>
            </a:extLst>
          </xdr:cNvPr>
          <xdr:cNvSpPr/>
        </xdr:nvSpPr>
        <xdr:spPr>
          <a:xfrm rot="10800000">
            <a:off x="2440463" y="1545193"/>
            <a:ext cx="58340" cy="77787"/>
          </a:xfrm>
          <a:custGeom>
            <a:avLst/>
            <a:gdLst>
              <a:gd name="connsiteX0" fmla="*/ 0 w 58340"/>
              <a:gd name="connsiteY0" fmla="*/ 0 h 77787"/>
              <a:gd name="connsiteX1" fmla="*/ 58341 w 58340"/>
              <a:gd name="connsiteY1" fmla="*/ 0 h 77787"/>
              <a:gd name="connsiteX2" fmla="*/ 58341 w 58340"/>
              <a:gd name="connsiteY2" fmla="*/ 77788 h 77787"/>
              <a:gd name="connsiteX3" fmla="*/ 0 w 58340"/>
              <a:gd name="connsiteY3" fmla="*/ 77788 h 7778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77787">
                <a:moveTo>
                  <a:pt x="0" y="0"/>
                </a:moveTo>
                <a:lnTo>
                  <a:pt x="58341" y="0"/>
                </a:lnTo>
                <a:lnTo>
                  <a:pt x="58341" y="77788"/>
                </a:lnTo>
                <a:lnTo>
                  <a:pt x="0" y="77788"/>
                </a:lnTo>
                <a:close/>
              </a:path>
            </a:pathLst>
          </a:custGeom>
          <a:solidFill>
            <a:srgbClr val="FF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5" name="Forma libre: forma 24">
            <a:extLst>
              <a:ext uri="{FF2B5EF4-FFF2-40B4-BE49-F238E27FC236}">
                <a16:creationId xmlns:a16="http://schemas.microsoft.com/office/drawing/2014/main" id="{00000000-0008-0000-0900-000019000000}"/>
              </a:ext>
            </a:extLst>
          </xdr:cNvPr>
          <xdr:cNvSpPr/>
        </xdr:nvSpPr>
        <xdr:spPr>
          <a:xfrm>
            <a:off x="2438869" y="1399301"/>
            <a:ext cx="126054" cy="124149"/>
          </a:xfrm>
          <a:custGeom>
            <a:avLst/>
            <a:gdLst>
              <a:gd name="connsiteX0" fmla="*/ 126055 w 126054"/>
              <a:gd name="connsiteY0" fmla="*/ 53440 h 126054"/>
              <a:gd name="connsiteX1" fmla="*/ 126055 w 126054"/>
              <a:gd name="connsiteY1" fmla="*/ 0 h 126054"/>
              <a:gd name="connsiteX2" fmla="*/ 72615 w 126054"/>
              <a:gd name="connsiteY2" fmla="*/ 0 h 126054"/>
              <a:gd name="connsiteX3" fmla="*/ 93851 w 126054"/>
              <a:gd name="connsiteY3" fmla="*/ 21236 h 126054"/>
              <a:gd name="connsiteX4" fmla="*/ 0 w 126054"/>
              <a:gd name="connsiteY4" fmla="*/ 115087 h 126054"/>
              <a:gd name="connsiteX5" fmla="*/ 10968 w 126054"/>
              <a:gd name="connsiteY5" fmla="*/ 126055 h 126054"/>
              <a:gd name="connsiteX6" fmla="*/ 104819 w 126054"/>
              <a:gd name="connsiteY6" fmla="*/ 32243 h 126054"/>
              <a:gd name="connsiteX7" fmla="*/ 126055 w 126054"/>
              <a:gd name="connsiteY7" fmla="*/ 53440 h 126054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126054" h="126054">
                <a:moveTo>
                  <a:pt x="126055" y="53440"/>
                </a:moveTo>
                <a:lnTo>
                  <a:pt x="126055" y="0"/>
                </a:lnTo>
                <a:lnTo>
                  <a:pt x="72615" y="0"/>
                </a:lnTo>
                <a:lnTo>
                  <a:pt x="93851" y="21236"/>
                </a:lnTo>
                <a:lnTo>
                  <a:pt x="0" y="115087"/>
                </a:lnTo>
                <a:lnTo>
                  <a:pt x="10968" y="126055"/>
                </a:lnTo>
                <a:lnTo>
                  <a:pt x="104819" y="32243"/>
                </a:lnTo>
                <a:lnTo>
                  <a:pt x="126055" y="53440"/>
                </a:lnTo>
                <a:close/>
              </a:path>
            </a:pathLst>
          </a:custGeom>
          <a:solidFill>
            <a:srgbClr val="00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</xdr:grpSp>
    <xdr:clientData/>
  </xdr:twoCellAnchor>
  <xdr:twoCellAnchor editAs="oneCell">
    <xdr:from>
      <xdr:col>60</xdr:col>
      <xdr:colOff>82709</xdr:colOff>
      <xdr:row>7</xdr:row>
      <xdr:rowOff>45720</xdr:rowOff>
    </xdr:from>
    <xdr:to>
      <xdr:col>63</xdr:col>
      <xdr:colOff>63809</xdr:colOff>
      <xdr:row>9</xdr:row>
      <xdr:rowOff>3960</xdr:rowOff>
    </xdr:to>
    <xdr:pic>
      <xdr:nvPicPr>
        <xdr:cNvPr id="26" name="Gráfico 25" descr="Cronómetro 75% con relleno sólido">
          <a:extLst>
            <a:ext uri="{FF2B5EF4-FFF2-40B4-BE49-F238E27FC236}">
              <a16:creationId xmlns:a16="http://schemas.microsoft.com/office/drawing/2014/main" id="{00000000-0008-0000-09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7"/>
            </a:ext>
          </a:extLst>
        </a:blip>
        <a:stretch>
          <a:fillRect/>
        </a:stretch>
      </xdr:blipFill>
      <xdr:spPr>
        <a:xfrm>
          <a:off x="6940709" y="1379220"/>
          <a:ext cx="324000" cy="324000"/>
        </a:xfrm>
        <a:prstGeom prst="rect">
          <a:avLst/>
        </a:prstGeom>
      </xdr:spPr>
    </xdr:pic>
    <xdr:clientData/>
  </xdr:twoCellAnchor>
  <xdr:twoCellAnchor editAs="oneCell">
    <xdr:from>
      <xdr:col>60</xdr:col>
      <xdr:colOff>97949</xdr:colOff>
      <xdr:row>16</xdr:row>
      <xdr:rowOff>45720</xdr:rowOff>
    </xdr:from>
    <xdr:to>
      <xdr:col>64</xdr:col>
      <xdr:colOff>749</xdr:colOff>
      <xdr:row>18</xdr:row>
      <xdr:rowOff>39960</xdr:rowOff>
    </xdr:to>
    <xdr:pic>
      <xdr:nvPicPr>
        <xdr:cNvPr id="27" name="Gráfico 26" descr="Mano con dedo índice apuntando a la derecha con relleno sólido">
          <a:extLst>
            <a:ext uri="{FF2B5EF4-FFF2-40B4-BE49-F238E27FC236}">
              <a16:creationId xmlns:a16="http://schemas.microsoft.com/office/drawing/2014/main" id="{00000000-0008-0000-09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9"/>
            </a:ext>
          </a:extLst>
        </a:blip>
        <a:stretch>
          <a:fillRect/>
        </a:stretch>
      </xdr:blipFill>
      <xdr:spPr>
        <a:xfrm>
          <a:off x="6955949" y="3025140"/>
          <a:ext cx="360000" cy="360000"/>
        </a:xfrm>
        <a:prstGeom prst="rect">
          <a:avLst/>
        </a:prstGeom>
      </xdr:spPr>
    </xdr:pic>
    <xdr:clientData/>
  </xdr:twoCellAnchor>
  <xdr:twoCellAnchor editAs="oneCell">
    <xdr:from>
      <xdr:col>60</xdr:col>
      <xdr:colOff>82709</xdr:colOff>
      <xdr:row>25</xdr:row>
      <xdr:rowOff>38100</xdr:rowOff>
    </xdr:from>
    <xdr:to>
      <xdr:col>63</xdr:col>
      <xdr:colOff>75089</xdr:colOff>
      <xdr:row>27</xdr:row>
      <xdr:rowOff>7620</xdr:rowOff>
    </xdr:to>
    <xdr:pic>
      <xdr:nvPicPr>
        <xdr:cNvPr id="28" name="Gráfico 27" descr="Lluvia de ideas con relleno sólido">
          <a:extLst>
            <a:ext uri="{FF2B5EF4-FFF2-40B4-BE49-F238E27FC236}">
              <a16:creationId xmlns:a16="http://schemas.microsoft.com/office/drawing/2014/main" id="{00000000-0008-0000-09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1"/>
            </a:ext>
          </a:extLst>
        </a:blip>
        <a:stretch>
          <a:fillRect/>
        </a:stretch>
      </xdr:blipFill>
      <xdr:spPr>
        <a:xfrm>
          <a:off x="6940709" y="4663440"/>
          <a:ext cx="335280" cy="33528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90</xdr:col>
      <xdr:colOff>0</xdr:colOff>
      <xdr:row>0</xdr:row>
      <xdr:rowOff>171450</xdr:rowOff>
    </xdr:from>
    <xdr:to>
      <xdr:col>90</xdr:col>
      <xdr:colOff>0</xdr:colOff>
      <xdr:row>3</xdr:row>
      <xdr:rowOff>158115</xdr:rowOff>
    </xdr:to>
    <xdr:pic>
      <xdr:nvPicPr>
        <xdr:cNvPr id="12441" name="Picture 8">
          <a:extLst>
            <a:ext uri="{FF2B5EF4-FFF2-40B4-BE49-F238E27FC236}">
              <a16:creationId xmlns:a16="http://schemas.microsoft.com/office/drawing/2014/main" id="{00000000-0008-0000-0A00-0000993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171450"/>
          <a:ext cx="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90</xdr:col>
      <xdr:colOff>0</xdr:colOff>
      <xdr:row>0</xdr:row>
      <xdr:rowOff>57150</xdr:rowOff>
    </xdr:from>
    <xdr:to>
      <xdr:col>90</xdr:col>
      <xdr:colOff>0</xdr:colOff>
      <xdr:row>2</xdr:row>
      <xdr:rowOff>167640</xdr:rowOff>
    </xdr:to>
    <xdr:pic>
      <xdr:nvPicPr>
        <xdr:cNvPr id="12442" name="Picture 10">
          <a:extLst>
            <a:ext uri="{FF2B5EF4-FFF2-40B4-BE49-F238E27FC236}">
              <a16:creationId xmlns:a16="http://schemas.microsoft.com/office/drawing/2014/main" id="{00000000-0008-0000-0A00-00009A3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57150"/>
          <a:ext cx="0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90</xdr:col>
      <xdr:colOff>0</xdr:colOff>
      <xdr:row>0</xdr:row>
      <xdr:rowOff>19050</xdr:rowOff>
    </xdr:from>
    <xdr:to>
      <xdr:col>90</xdr:col>
      <xdr:colOff>0</xdr:colOff>
      <xdr:row>3</xdr:row>
      <xdr:rowOff>129540</xdr:rowOff>
    </xdr:to>
    <xdr:pic>
      <xdr:nvPicPr>
        <xdr:cNvPr id="12443" name="Picture 12">
          <a:extLst>
            <a:ext uri="{FF2B5EF4-FFF2-40B4-BE49-F238E27FC236}">
              <a16:creationId xmlns:a16="http://schemas.microsoft.com/office/drawing/2014/main" id="{00000000-0008-0000-0A00-00009B3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19050"/>
          <a:ext cx="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90</xdr:col>
      <xdr:colOff>0</xdr:colOff>
      <xdr:row>0</xdr:row>
      <xdr:rowOff>0</xdr:rowOff>
    </xdr:from>
    <xdr:to>
      <xdr:col>90</xdr:col>
      <xdr:colOff>0</xdr:colOff>
      <xdr:row>3</xdr:row>
      <xdr:rowOff>81915</xdr:rowOff>
    </xdr:to>
    <xdr:pic>
      <xdr:nvPicPr>
        <xdr:cNvPr id="12444" name="Picture 20">
          <a:extLst>
            <a:ext uri="{FF2B5EF4-FFF2-40B4-BE49-F238E27FC236}">
              <a16:creationId xmlns:a16="http://schemas.microsoft.com/office/drawing/2014/main" id="{00000000-0008-0000-0A00-00009C3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0" y="0"/>
          <a:ext cx="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9525</xdr:rowOff>
    </xdr:from>
    <xdr:to>
      <xdr:col>19</xdr:col>
      <xdr:colOff>104775</xdr:colOff>
      <xdr:row>9</xdr:row>
      <xdr:rowOff>180975</xdr:rowOff>
    </xdr:to>
    <xdr:pic>
      <xdr:nvPicPr>
        <xdr:cNvPr id="12446" name="Imagem 19" descr="quadro.png">
          <a:hlinkClick xmlns:r="http://schemas.openxmlformats.org/officeDocument/2006/relationships" r:id="rId5" tooltip="PERSPECTIVA CLIIENTES"/>
          <a:extLst>
            <a:ext uri="{FF2B5EF4-FFF2-40B4-BE49-F238E27FC236}">
              <a16:creationId xmlns:a16="http://schemas.microsoft.com/office/drawing/2014/main" id="{00000000-0008-0000-0A00-00009E3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33550"/>
          <a:ext cx="2276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19</xdr:col>
      <xdr:colOff>104775</xdr:colOff>
      <xdr:row>11</xdr:row>
      <xdr:rowOff>171450</xdr:rowOff>
    </xdr:to>
    <xdr:pic>
      <xdr:nvPicPr>
        <xdr:cNvPr id="12448" name="Imagem 21" descr="quadro.png">
          <a:hlinkClick xmlns:r="http://schemas.openxmlformats.org/officeDocument/2006/relationships" r:id="rId7" tooltip="PERSPECTIVA CLIENTES"/>
          <a:extLst>
            <a:ext uri="{FF2B5EF4-FFF2-40B4-BE49-F238E27FC236}">
              <a16:creationId xmlns:a16="http://schemas.microsoft.com/office/drawing/2014/main" id="{00000000-0008-0000-0A00-0000A03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clrChange>
            <a:clrFrom>
              <a:srgbClr val="000000"/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05025"/>
          <a:ext cx="22764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21</xdr:col>
      <xdr:colOff>0</xdr:colOff>
      <xdr:row>9</xdr:row>
      <xdr:rowOff>0</xdr:rowOff>
    </xdr:from>
    <xdr:to>
      <xdr:col>59</xdr:col>
      <xdr:colOff>0</xdr:colOff>
      <xdr:row>19</xdr:row>
      <xdr:rowOff>152400</xdr:rowOff>
    </xdr:to>
    <xdr:graphicFrame macro="">
      <xdr:nvGraphicFramePr>
        <xdr:cNvPr id="12449" name="Gráfico 23">
          <a:extLst>
            <a:ext uri="{FF2B5EF4-FFF2-40B4-BE49-F238E27FC236}">
              <a16:creationId xmlns:a16="http://schemas.microsoft.com/office/drawing/2014/main" id="{00000000-0008-0000-0A00-0000A13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99060</xdr:colOff>
      <xdr:row>4</xdr:row>
      <xdr:rowOff>160020</xdr:rowOff>
    </xdr:from>
    <xdr:to>
      <xdr:col>3</xdr:col>
      <xdr:colOff>8160</xdr:colOff>
      <xdr:row>6</xdr:row>
      <xdr:rowOff>31020</xdr:rowOff>
    </xdr:to>
    <xdr:sp macro="" textlink="">
      <xdr:nvSpPr>
        <xdr:cNvPr id="2" name="Elips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>
          <a:off x="99060" y="922020"/>
          <a:ext cx="252000" cy="252000"/>
        </a:xfrm>
        <a:prstGeom prst="ellipse">
          <a:avLst/>
        </a:prstGeom>
        <a:noFill/>
        <a:ln w="38100"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 editAs="absolute">
    <xdr:from>
      <xdr:col>0</xdr:col>
      <xdr:colOff>0</xdr:colOff>
      <xdr:row>0</xdr:row>
      <xdr:rowOff>60960</xdr:rowOff>
    </xdr:from>
    <xdr:to>
      <xdr:col>47</xdr:col>
      <xdr:colOff>60960</xdr:colOff>
      <xdr:row>4</xdr:row>
      <xdr:rowOff>15240</xdr:rowOff>
    </xdr:to>
    <xdr:grpSp>
      <xdr:nvGrpSpPr>
        <xdr:cNvPr id="3" name="Grupo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pSpPr/>
      </xdr:nvGrpSpPr>
      <xdr:grpSpPr>
        <a:xfrm>
          <a:off x="0" y="60960"/>
          <a:ext cx="5433060" cy="716280"/>
          <a:chOff x="0" y="60960"/>
          <a:chExt cx="5433060" cy="716280"/>
        </a:xfrm>
      </xdr:grpSpPr>
      <xdr:grpSp>
        <xdr:nvGrpSpPr>
          <xdr:cNvPr id="4" name="Grupo 3">
            <a:extLst>
              <a:ext uri="{FF2B5EF4-FFF2-40B4-BE49-F238E27FC236}">
                <a16:creationId xmlns:a16="http://schemas.microsoft.com/office/drawing/2014/main" id="{00000000-0008-0000-0A00-000004000000}"/>
              </a:ext>
            </a:extLst>
          </xdr:cNvPr>
          <xdr:cNvGrpSpPr/>
        </xdr:nvGrpSpPr>
        <xdr:grpSpPr>
          <a:xfrm>
            <a:off x="0" y="83820"/>
            <a:ext cx="5433060" cy="647700"/>
            <a:chOff x="365760" y="289560"/>
            <a:chExt cx="5433060" cy="640080"/>
          </a:xfrm>
        </xdr:grpSpPr>
        <xdr:sp macro="" textlink="">
          <xdr:nvSpPr>
            <xdr:cNvPr id="16" name="Rectángulo: esquinas redondeadas 15">
              <a:extLst>
                <a:ext uri="{FF2B5EF4-FFF2-40B4-BE49-F238E27FC236}">
                  <a16:creationId xmlns:a16="http://schemas.microsoft.com/office/drawing/2014/main" id="{00000000-0008-0000-0A00-000010000000}"/>
                </a:ext>
              </a:extLst>
            </xdr:cNvPr>
            <xdr:cNvSpPr/>
          </xdr:nvSpPr>
          <xdr:spPr>
            <a:xfrm>
              <a:off x="685800" y="289560"/>
              <a:ext cx="5113020" cy="640080"/>
            </a:xfrm>
            <a:prstGeom prst="roundRect">
              <a:avLst>
                <a:gd name="adj" fmla="val 50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PE" sz="1100"/>
            </a:p>
          </xdr:txBody>
        </xdr:sp>
        <xdr:sp macro="" textlink="">
          <xdr:nvSpPr>
            <xdr:cNvPr id="17" name="Rectángulo 16">
              <a:extLst>
                <a:ext uri="{FF2B5EF4-FFF2-40B4-BE49-F238E27FC236}">
                  <a16:creationId xmlns:a16="http://schemas.microsoft.com/office/drawing/2014/main" id="{00000000-0008-0000-0A00-000011000000}"/>
                </a:ext>
              </a:extLst>
            </xdr:cNvPr>
            <xdr:cNvSpPr/>
          </xdr:nvSpPr>
          <xdr:spPr>
            <a:xfrm>
              <a:off x="365760" y="289560"/>
              <a:ext cx="670560" cy="640080"/>
            </a:xfrm>
            <a:prstGeom prst="rect">
              <a:avLst/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s-PE" sz="1100"/>
            </a:p>
          </xdr:txBody>
        </xdr:sp>
      </xdr:grpSp>
      <xdr:pic>
        <xdr:nvPicPr>
          <xdr:cNvPr id="5" name="Gráfico 4" descr="Base de datos con relleno sólido">
            <a:hlinkClick xmlns:r="http://schemas.openxmlformats.org/officeDocument/2006/relationships" r:id="rId9" tooltip="OBJETIVOS"/>
            <a:extLst>
              <a:ext uri="{FF2B5EF4-FFF2-40B4-BE49-F238E27FC236}">
                <a16:creationId xmlns:a16="http://schemas.microsoft.com/office/drawing/2014/main" id="{00000000-0008-0000-0A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0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1"/>
              </a:ext>
            </a:extLst>
          </a:blip>
          <a:stretch>
            <a:fillRect/>
          </a:stretch>
        </xdr:blipFill>
        <xdr:spPr>
          <a:xfrm>
            <a:off x="68580" y="144780"/>
            <a:ext cx="548640" cy="548640"/>
          </a:xfrm>
          <a:prstGeom prst="rect">
            <a:avLst/>
          </a:prstGeom>
        </xdr:spPr>
      </xdr:pic>
      <xdr:pic>
        <xdr:nvPicPr>
          <xdr:cNvPr id="6" name="Gráfico 5" descr="Flujo de trabajo con relleno sólido">
            <a:hlinkClick xmlns:r="http://schemas.openxmlformats.org/officeDocument/2006/relationships" r:id="rId12" tooltip="MAPA ESTRATÉGICO"/>
            <a:extLst>
              <a:ext uri="{FF2B5EF4-FFF2-40B4-BE49-F238E27FC236}">
                <a16:creationId xmlns:a16="http://schemas.microsoft.com/office/drawing/2014/main" id="{00000000-0008-0000-0A00-000006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3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14"/>
              </a:ext>
            </a:extLst>
          </a:blip>
          <a:stretch>
            <a:fillRect/>
          </a:stretch>
        </xdr:blipFill>
        <xdr:spPr>
          <a:xfrm>
            <a:off x="645523" y="137160"/>
            <a:ext cx="563880" cy="563880"/>
          </a:xfrm>
          <a:prstGeom prst="rect">
            <a:avLst/>
          </a:prstGeom>
        </xdr:spPr>
      </xdr:pic>
      <xdr:grpSp>
        <xdr:nvGrpSpPr>
          <xdr:cNvPr id="7" name="Grupo 6">
            <a:hlinkClick xmlns:r="http://schemas.openxmlformats.org/officeDocument/2006/relationships" r:id="rId15" tooltip="BALANCED SCORE CARD"/>
            <a:extLst>
              <a:ext uri="{FF2B5EF4-FFF2-40B4-BE49-F238E27FC236}">
                <a16:creationId xmlns:a16="http://schemas.microsoft.com/office/drawing/2014/main" id="{00000000-0008-0000-0A00-000007000000}"/>
              </a:ext>
            </a:extLst>
          </xdr:cNvPr>
          <xdr:cNvGrpSpPr/>
        </xdr:nvGrpSpPr>
        <xdr:grpSpPr>
          <a:xfrm>
            <a:off x="1237706" y="83820"/>
            <a:ext cx="670560" cy="670560"/>
            <a:chOff x="1325880" y="76200"/>
            <a:chExt cx="670560" cy="670560"/>
          </a:xfrm>
        </xdr:grpSpPr>
        <xdr:pic>
          <xdr:nvPicPr>
            <xdr:cNvPr id="14" name="Gráfico 13" descr="Portátil con relleno sólido">
              <a:extLst>
                <a:ext uri="{FF2B5EF4-FFF2-40B4-BE49-F238E27FC236}">
                  <a16:creationId xmlns:a16="http://schemas.microsoft.com/office/drawing/2014/main" id="{00000000-0008-0000-0A00-00000E000000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16">
              <a:extLst>
                <a:ext uri="{28A0092B-C50C-407E-A947-70E740481C1C}">
                  <a14:useLocalDpi xmlns:a14="http://schemas.microsoft.com/office/drawing/2010/main" val="0"/>
                </a:ext>
                <a:ext uri="{96DAC541-7B7A-43D3-8B79-37D633B846F1}">
                  <asvg:svgBlip xmlns:asvg="http://schemas.microsoft.com/office/drawing/2016/SVG/main" r:embed="rId17"/>
                </a:ext>
              </a:extLst>
            </a:blip>
            <a:stretch>
              <a:fillRect/>
            </a:stretch>
          </xdr:blipFill>
          <xdr:spPr>
            <a:xfrm>
              <a:off x="1325880" y="76200"/>
              <a:ext cx="670560" cy="670560"/>
            </a:xfrm>
            <a:prstGeom prst="rect">
              <a:avLst/>
            </a:prstGeom>
          </xdr:spPr>
        </xdr:pic>
        <xdr:cxnSp macro="">
          <xdr:nvCxnSpPr>
            <xdr:cNvPr id="15" name="Conector recto de flecha 14">
              <a:extLst>
                <a:ext uri="{FF2B5EF4-FFF2-40B4-BE49-F238E27FC236}">
                  <a16:creationId xmlns:a16="http://schemas.microsoft.com/office/drawing/2014/main" id="{00000000-0008-0000-0A00-00000F000000}"/>
                </a:ext>
              </a:extLst>
            </xdr:cNvPr>
            <xdr:cNvCxnSpPr/>
          </xdr:nvCxnSpPr>
          <xdr:spPr>
            <a:xfrm flipH="1" flipV="1">
              <a:off x="1508760" y="304800"/>
              <a:ext cx="304800" cy="137160"/>
            </a:xfrm>
            <a:prstGeom prst="straightConnector1">
              <a:avLst/>
            </a:prstGeom>
            <a:ln w="19050" cap="flat" cmpd="sng" algn="ctr">
              <a:solidFill>
                <a:schemeClr val="accent6"/>
              </a:solidFill>
              <a:prstDash val="solid"/>
              <a:round/>
              <a:headEnd type="none" w="med" len="med"/>
              <a:tailEnd type="arrow" w="med" len="med"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</xdr:cxnSp>
      </xdr:grpSp>
      <xdr:pic>
        <xdr:nvPicPr>
          <xdr:cNvPr id="8" name="Gráfico 7" descr="Calculadora con relleno sólido">
            <a:hlinkClick xmlns:r="http://schemas.openxmlformats.org/officeDocument/2006/relationships" r:id="rId18" tooltip="PERSPECTIVA FINANCIERA"/>
            <a:extLst>
              <a:ext uri="{FF2B5EF4-FFF2-40B4-BE49-F238E27FC236}">
                <a16:creationId xmlns:a16="http://schemas.microsoft.com/office/drawing/2014/main" id="{00000000-0008-0000-0A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9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0"/>
              </a:ext>
            </a:extLst>
          </a:blip>
          <a:stretch>
            <a:fillRect/>
          </a:stretch>
        </xdr:blipFill>
        <xdr:spPr>
          <a:xfrm>
            <a:off x="1936569" y="144780"/>
            <a:ext cx="548640" cy="548640"/>
          </a:xfrm>
          <a:prstGeom prst="rect">
            <a:avLst/>
          </a:prstGeom>
        </xdr:spPr>
      </xdr:pic>
      <xdr:pic>
        <xdr:nvPicPr>
          <xdr:cNvPr id="9" name="Gráfico 8" descr="Usuarios con relleno sólido">
            <a:hlinkClick xmlns:r="http://schemas.openxmlformats.org/officeDocument/2006/relationships" r:id="rId21" tooltip="PERSPECTIVA RRHH"/>
            <a:extLst>
              <a:ext uri="{FF2B5EF4-FFF2-40B4-BE49-F238E27FC236}">
                <a16:creationId xmlns:a16="http://schemas.microsoft.com/office/drawing/2014/main" id="{00000000-0008-0000-0A00-00000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2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3"/>
              </a:ext>
            </a:extLst>
          </a:blip>
          <a:stretch>
            <a:fillRect/>
          </a:stretch>
        </xdr:blipFill>
        <xdr:spPr>
          <a:xfrm>
            <a:off x="3751218" y="60960"/>
            <a:ext cx="716280" cy="716280"/>
          </a:xfrm>
          <a:prstGeom prst="rect">
            <a:avLst/>
          </a:prstGeom>
        </xdr:spPr>
      </xdr:pic>
      <xdr:pic>
        <xdr:nvPicPr>
          <xdr:cNvPr id="10" name="Gráfico 9" descr="Cronómetro con relleno sólido">
            <a:hlinkClick xmlns:r="http://schemas.openxmlformats.org/officeDocument/2006/relationships" r:id="rId24" tooltip="PROCESOS INTERNOS"/>
            <a:extLst>
              <a:ext uri="{FF2B5EF4-FFF2-40B4-BE49-F238E27FC236}">
                <a16:creationId xmlns:a16="http://schemas.microsoft.com/office/drawing/2014/main" id="{00000000-0008-0000-0A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5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6"/>
              </a:ext>
            </a:extLst>
          </a:blip>
          <a:stretch>
            <a:fillRect/>
          </a:stretch>
        </xdr:blipFill>
        <xdr:spPr>
          <a:xfrm>
            <a:off x="3120935" y="118110"/>
            <a:ext cx="601980" cy="601980"/>
          </a:xfrm>
          <a:prstGeom prst="rect">
            <a:avLst/>
          </a:prstGeom>
        </xdr:spPr>
      </xdr:pic>
      <xdr:pic>
        <xdr:nvPicPr>
          <xdr:cNvPr id="12" name="Gráfico 11" descr="Trabajador de oficina con relleno sólido">
            <a:hlinkClick xmlns:r="http://schemas.openxmlformats.org/officeDocument/2006/relationships" r:id="rId5" tooltip="PERSPECTIVA CLIENTES"/>
            <a:extLst>
              <a:ext uri="{FF2B5EF4-FFF2-40B4-BE49-F238E27FC236}">
                <a16:creationId xmlns:a16="http://schemas.microsoft.com/office/drawing/2014/main" id="{00000000-0008-0000-0A00-00000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7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8"/>
              </a:ext>
            </a:extLst>
          </a:blip>
          <a:stretch>
            <a:fillRect/>
          </a:stretch>
        </xdr:blipFill>
        <xdr:spPr>
          <a:xfrm>
            <a:off x="2513512" y="129540"/>
            <a:ext cx="579120" cy="579120"/>
          </a:xfrm>
          <a:prstGeom prst="rect">
            <a:avLst/>
          </a:prstGeom>
        </xdr:spPr>
      </xdr:pic>
      <xdr:pic>
        <xdr:nvPicPr>
          <xdr:cNvPr id="13" name="Gráfico 12" descr="Piezas de ajedrez con relleno sólido">
            <a:hlinkClick xmlns:r="http://schemas.openxmlformats.org/officeDocument/2006/relationships" r:id="rId29" tooltip="INICIATIVAS ESTRATÉGICAS"/>
            <a:extLst>
              <a:ext uri="{FF2B5EF4-FFF2-40B4-BE49-F238E27FC236}">
                <a16:creationId xmlns:a16="http://schemas.microsoft.com/office/drawing/2014/main" id="{00000000-0008-0000-0A00-00000D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0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1"/>
              </a:ext>
            </a:extLst>
          </a:blip>
          <a:stretch>
            <a:fillRect/>
          </a:stretch>
        </xdr:blipFill>
        <xdr:spPr>
          <a:xfrm>
            <a:off x="4495800" y="99060"/>
            <a:ext cx="640080" cy="640080"/>
          </a:xfrm>
          <a:prstGeom prst="rect">
            <a:avLst/>
          </a:prstGeom>
        </xdr:spPr>
      </xdr:pic>
    </xdr:grpSp>
    <xdr:clientData/>
  </xdr:twoCellAnchor>
  <xdr:twoCellAnchor>
    <xdr:from>
      <xdr:col>23</xdr:col>
      <xdr:colOff>60960</xdr:colOff>
      <xdr:row>0</xdr:row>
      <xdr:rowOff>76200</xdr:rowOff>
    </xdr:from>
    <xdr:to>
      <xdr:col>25</xdr:col>
      <xdr:colOff>22860</xdr:colOff>
      <xdr:row>1</xdr:row>
      <xdr:rowOff>83820</xdr:rowOff>
    </xdr:to>
    <xdr:sp macro="" textlink="">
      <xdr:nvSpPr>
        <xdr:cNvPr id="18" name="Flecha: pentágono 17">
          <a:extLst>
            <a:ext uri="{FF2B5EF4-FFF2-40B4-BE49-F238E27FC236}">
              <a16:creationId xmlns:a16="http://schemas.microsoft.com/office/drawing/2014/main" id="{00000000-0008-0000-0A00-000012000000}"/>
            </a:ext>
          </a:extLst>
        </xdr:cNvPr>
        <xdr:cNvSpPr/>
      </xdr:nvSpPr>
      <xdr:spPr>
        <a:xfrm rot="5400000">
          <a:off x="2686050" y="80010"/>
          <a:ext cx="198120" cy="190500"/>
        </a:xfrm>
        <a:prstGeom prst="homePlate">
          <a:avLst/>
        </a:prstGeom>
        <a:solidFill>
          <a:schemeClr val="accent1"/>
        </a:solidFill>
        <a:ln>
          <a:solidFill>
            <a:schemeClr val="bg1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E" sz="1100"/>
        </a:p>
      </xdr:txBody>
    </xdr:sp>
    <xdr:clientData/>
  </xdr:twoCellAnchor>
  <xdr:twoCellAnchor editAs="oneCell">
    <xdr:from>
      <xdr:col>56</xdr:col>
      <xdr:colOff>53340</xdr:colOff>
      <xdr:row>0</xdr:row>
      <xdr:rowOff>0</xdr:rowOff>
    </xdr:from>
    <xdr:to>
      <xdr:col>73</xdr:col>
      <xdr:colOff>38100</xdr:colOff>
      <xdr:row>7</xdr:row>
      <xdr:rowOff>16583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00000000-0008-0000-0A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 cstate="print">
          <a:extLst>
            <a:ext uri="{BEBA8EAE-BF5A-486C-A8C5-ECC9F3942E4B}">
              <a14:imgProps xmlns:a14="http://schemas.microsoft.com/office/drawing/2010/main">
                <a14:imgLayer r:embed="rId33">
                  <a14:imgEffect>
                    <a14:backgroundRemoval t="9677" b="89677" l="6928" r="89910">
                      <a14:foregroundMark x1="7831" y1="76774" x2="7831" y2="76774"/>
                      <a14:foregroundMark x1="16717" y1="64086" x2="16717" y2="64086"/>
                      <a14:foregroundMark x1="6928" y1="61290" x2="6928" y2="61290"/>
                      <a14:foregroundMark x1="32078" y1="61290" x2="32078" y2="61290"/>
                      <a14:foregroundMark x1="48343" y1="75914" x2="48343" y2="75914"/>
                      <a14:foregroundMark x1="67018" y1="62581" x2="67018" y2="62581"/>
                      <a14:foregroundMark x1="72440" y1="65376" x2="72440" y2="65376"/>
                      <a14:foregroundMark x1="88705" y1="70968" x2="88705" y2="70968"/>
                      <a14:foregroundMark x1="89608" y1="38710" x2="89608" y2="38710"/>
                      <a14:foregroundMark x1="75904" y1="25376" x2="75904" y2="25376"/>
                      <a14:foregroundMark x1="65060" y1="25376" x2="65060" y2="25376"/>
                      <a14:foregroundMark x1="72440" y1="41505" x2="72440" y2="41505"/>
                      <a14:foregroundMark x1="62048" y1="49247" x2="62048" y2="49247"/>
                      <a14:foregroundMark x1="56627" y1="44301" x2="56627" y2="44301"/>
                      <a14:foregroundMark x1="61145" y1="31613" x2="61145" y2="31613"/>
                      <a14:foregroundMark x1="52711" y1="34409" x2="52711" y2="34409"/>
                      <a14:foregroundMark x1="45783" y1="40000" x2="45783" y2="40000"/>
                      <a14:foregroundMark x1="42319" y1="40000" x2="42319" y2="40000"/>
                      <a14:foregroundMark x1="36898" y1="47097" x2="36898" y2="47097"/>
                      <a14:foregroundMark x1="42319" y1="49247" x2="42319" y2="49247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  <a:ext uri="{837473B0-CC2E-450A-ABE3-18F120FF3D39}">
              <a1611:picAttrSrcUrl xmlns:a1611="http://schemas.microsoft.com/office/drawing/2016/11/main" r:id="rId34"/>
            </a:ext>
          </a:extLst>
        </a:blip>
        <a:stretch>
          <a:fillRect/>
        </a:stretch>
      </xdr:blipFill>
      <xdr:spPr>
        <a:xfrm>
          <a:off x="6454140" y="0"/>
          <a:ext cx="1927860" cy="1350083"/>
        </a:xfrm>
        <a:prstGeom prst="rect">
          <a:avLst/>
        </a:prstGeom>
        <a:effectLst>
          <a:glow rad="38100">
            <a:schemeClr val="bg1"/>
          </a:glow>
        </a:effectLst>
      </xdr:spPr>
    </xdr:pic>
    <xdr:clientData/>
  </xdr:twoCellAnchor>
  <xdr:twoCellAnchor>
    <xdr:from>
      <xdr:col>21</xdr:col>
      <xdr:colOff>0</xdr:colOff>
      <xdr:row>7</xdr:row>
      <xdr:rowOff>65801</xdr:rowOff>
    </xdr:from>
    <xdr:to>
      <xdr:col>23</xdr:col>
      <xdr:colOff>39766</xdr:colOff>
      <xdr:row>8</xdr:row>
      <xdr:rowOff>155177</xdr:rowOff>
    </xdr:to>
    <xdr:grpSp>
      <xdr:nvGrpSpPr>
        <xdr:cNvPr id="20" name="Grupo 19">
          <a:extLst>
            <a:ext uri="{FF2B5EF4-FFF2-40B4-BE49-F238E27FC236}">
              <a16:creationId xmlns:a16="http://schemas.microsoft.com/office/drawing/2014/main" id="{00000000-0008-0000-0A00-000014000000}"/>
            </a:ext>
          </a:extLst>
        </xdr:cNvPr>
        <xdr:cNvGrpSpPr/>
      </xdr:nvGrpSpPr>
      <xdr:grpSpPr>
        <a:xfrm>
          <a:off x="2400300" y="1399301"/>
          <a:ext cx="268366" cy="272256"/>
          <a:chOff x="2393791" y="1399301"/>
          <a:chExt cx="268366" cy="270351"/>
        </a:xfrm>
      </xdr:grpSpPr>
      <xdr:sp macro="" textlink="">
        <xdr:nvSpPr>
          <xdr:cNvPr id="21" name="Forma libre: forma 20">
            <a:extLst>
              <a:ext uri="{FF2B5EF4-FFF2-40B4-BE49-F238E27FC236}">
                <a16:creationId xmlns:a16="http://schemas.microsoft.com/office/drawing/2014/main" id="{00000000-0008-0000-0A00-000015000000}"/>
              </a:ext>
            </a:extLst>
          </xdr:cNvPr>
          <xdr:cNvSpPr/>
        </xdr:nvSpPr>
        <xdr:spPr>
          <a:xfrm>
            <a:off x="2393791" y="1399301"/>
            <a:ext cx="268366" cy="270351"/>
          </a:xfrm>
          <a:custGeom>
            <a:avLst/>
            <a:gdLst>
              <a:gd name="connsiteX0" fmla="*/ 23336 w 268366"/>
              <a:gd name="connsiteY0" fmla="*/ 0 h 272256"/>
              <a:gd name="connsiteX1" fmla="*/ 0 w 268366"/>
              <a:gd name="connsiteY1" fmla="*/ 0 h 272256"/>
              <a:gd name="connsiteX2" fmla="*/ 0 w 268366"/>
              <a:gd name="connsiteY2" fmla="*/ 272256 h 272256"/>
              <a:gd name="connsiteX3" fmla="*/ 268367 w 268366"/>
              <a:gd name="connsiteY3" fmla="*/ 272256 h 272256"/>
              <a:gd name="connsiteX4" fmla="*/ 268367 w 268366"/>
              <a:gd name="connsiteY4" fmla="*/ 248920 h 272256"/>
              <a:gd name="connsiteX5" fmla="*/ 23336 w 268366"/>
              <a:gd name="connsiteY5" fmla="*/ 248920 h 272256"/>
              <a:gd name="connsiteX6" fmla="*/ 23336 w 268366"/>
              <a:gd name="connsiteY6" fmla="*/ 0 h 27225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</a:cxnLst>
            <a:rect l="l" t="t" r="r" b="b"/>
            <a:pathLst>
              <a:path w="268366" h="272256">
                <a:moveTo>
                  <a:pt x="23336" y="0"/>
                </a:moveTo>
                <a:lnTo>
                  <a:pt x="0" y="0"/>
                </a:lnTo>
                <a:lnTo>
                  <a:pt x="0" y="272256"/>
                </a:lnTo>
                <a:lnTo>
                  <a:pt x="268367" y="272256"/>
                </a:lnTo>
                <a:lnTo>
                  <a:pt x="268367" y="248920"/>
                </a:lnTo>
                <a:lnTo>
                  <a:pt x="23336" y="248920"/>
                </a:lnTo>
                <a:lnTo>
                  <a:pt x="23336" y="0"/>
                </a:lnTo>
                <a:close/>
              </a:path>
            </a:pathLst>
          </a:custGeom>
          <a:solidFill>
            <a:srgbClr val="00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2" name="Forma libre: forma 21">
            <a:extLst>
              <a:ext uri="{FF2B5EF4-FFF2-40B4-BE49-F238E27FC236}">
                <a16:creationId xmlns:a16="http://schemas.microsoft.com/office/drawing/2014/main" id="{00000000-0008-0000-0A00-000016000000}"/>
              </a:ext>
            </a:extLst>
          </xdr:cNvPr>
          <xdr:cNvSpPr/>
        </xdr:nvSpPr>
        <xdr:spPr>
          <a:xfrm rot="10800000">
            <a:off x="2603817" y="1399301"/>
            <a:ext cx="58340" cy="223678"/>
          </a:xfrm>
          <a:custGeom>
            <a:avLst/>
            <a:gdLst>
              <a:gd name="connsiteX0" fmla="*/ 0 w 58340"/>
              <a:gd name="connsiteY0" fmla="*/ 0 h 225583"/>
              <a:gd name="connsiteX1" fmla="*/ 58341 w 58340"/>
              <a:gd name="connsiteY1" fmla="*/ 0 h 225583"/>
              <a:gd name="connsiteX2" fmla="*/ 58341 w 58340"/>
              <a:gd name="connsiteY2" fmla="*/ 225584 h 225583"/>
              <a:gd name="connsiteX3" fmla="*/ 0 w 58340"/>
              <a:gd name="connsiteY3" fmla="*/ 225584 h 225583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225583">
                <a:moveTo>
                  <a:pt x="0" y="0"/>
                </a:moveTo>
                <a:lnTo>
                  <a:pt x="58341" y="0"/>
                </a:lnTo>
                <a:lnTo>
                  <a:pt x="58341" y="225584"/>
                </a:lnTo>
                <a:lnTo>
                  <a:pt x="0" y="225584"/>
                </a:lnTo>
                <a:close/>
              </a:path>
            </a:pathLst>
          </a:custGeom>
          <a:solidFill>
            <a:srgbClr val="00B05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3" name="Forma libre: forma 22">
            <a:extLst>
              <a:ext uri="{FF2B5EF4-FFF2-40B4-BE49-F238E27FC236}">
                <a16:creationId xmlns:a16="http://schemas.microsoft.com/office/drawing/2014/main" id="{00000000-0008-0000-0A00-000017000000}"/>
              </a:ext>
            </a:extLst>
          </xdr:cNvPr>
          <xdr:cNvSpPr/>
        </xdr:nvSpPr>
        <xdr:spPr>
          <a:xfrm rot="10800000">
            <a:off x="2522140" y="1477089"/>
            <a:ext cx="58340" cy="145891"/>
          </a:xfrm>
          <a:custGeom>
            <a:avLst/>
            <a:gdLst>
              <a:gd name="connsiteX0" fmla="*/ 0 w 58340"/>
              <a:gd name="connsiteY0" fmla="*/ 0 h 147796"/>
              <a:gd name="connsiteX1" fmla="*/ 58341 w 58340"/>
              <a:gd name="connsiteY1" fmla="*/ 0 h 147796"/>
              <a:gd name="connsiteX2" fmla="*/ 58341 w 58340"/>
              <a:gd name="connsiteY2" fmla="*/ 147796 h 147796"/>
              <a:gd name="connsiteX3" fmla="*/ 0 w 58340"/>
              <a:gd name="connsiteY3" fmla="*/ 147796 h 147796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147796">
                <a:moveTo>
                  <a:pt x="0" y="0"/>
                </a:moveTo>
                <a:lnTo>
                  <a:pt x="58341" y="0"/>
                </a:lnTo>
                <a:lnTo>
                  <a:pt x="58341" y="147796"/>
                </a:lnTo>
                <a:lnTo>
                  <a:pt x="0" y="147796"/>
                </a:lnTo>
                <a:close/>
              </a:path>
            </a:pathLst>
          </a:custGeom>
          <a:solidFill>
            <a:srgbClr val="FFC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4" name="Forma libre: forma 23">
            <a:extLst>
              <a:ext uri="{FF2B5EF4-FFF2-40B4-BE49-F238E27FC236}">
                <a16:creationId xmlns:a16="http://schemas.microsoft.com/office/drawing/2014/main" id="{00000000-0008-0000-0A00-000018000000}"/>
              </a:ext>
            </a:extLst>
          </xdr:cNvPr>
          <xdr:cNvSpPr/>
        </xdr:nvSpPr>
        <xdr:spPr>
          <a:xfrm rot="10800000">
            <a:off x="2440463" y="1545193"/>
            <a:ext cx="58340" cy="77787"/>
          </a:xfrm>
          <a:custGeom>
            <a:avLst/>
            <a:gdLst>
              <a:gd name="connsiteX0" fmla="*/ 0 w 58340"/>
              <a:gd name="connsiteY0" fmla="*/ 0 h 77787"/>
              <a:gd name="connsiteX1" fmla="*/ 58341 w 58340"/>
              <a:gd name="connsiteY1" fmla="*/ 0 h 77787"/>
              <a:gd name="connsiteX2" fmla="*/ 58341 w 58340"/>
              <a:gd name="connsiteY2" fmla="*/ 77788 h 77787"/>
              <a:gd name="connsiteX3" fmla="*/ 0 w 58340"/>
              <a:gd name="connsiteY3" fmla="*/ 77788 h 77787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</a:cxnLst>
            <a:rect l="l" t="t" r="r" b="b"/>
            <a:pathLst>
              <a:path w="58340" h="77787">
                <a:moveTo>
                  <a:pt x="0" y="0"/>
                </a:moveTo>
                <a:lnTo>
                  <a:pt x="58341" y="0"/>
                </a:lnTo>
                <a:lnTo>
                  <a:pt x="58341" y="77788"/>
                </a:lnTo>
                <a:lnTo>
                  <a:pt x="0" y="77788"/>
                </a:lnTo>
                <a:close/>
              </a:path>
            </a:pathLst>
          </a:custGeom>
          <a:solidFill>
            <a:srgbClr val="FF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  <xdr:sp macro="" textlink="">
        <xdr:nvSpPr>
          <xdr:cNvPr id="25" name="Forma libre: forma 24">
            <a:extLst>
              <a:ext uri="{FF2B5EF4-FFF2-40B4-BE49-F238E27FC236}">
                <a16:creationId xmlns:a16="http://schemas.microsoft.com/office/drawing/2014/main" id="{00000000-0008-0000-0A00-000019000000}"/>
              </a:ext>
            </a:extLst>
          </xdr:cNvPr>
          <xdr:cNvSpPr/>
        </xdr:nvSpPr>
        <xdr:spPr>
          <a:xfrm>
            <a:off x="2438869" y="1399301"/>
            <a:ext cx="126054" cy="124149"/>
          </a:xfrm>
          <a:custGeom>
            <a:avLst/>
            <a:gdLst>
              <a:gd name="connsiteX0" fmla="*/ 126055 w 126054"/>
              <a:gd name="connsiteY0" fmla="*/ 53440 h 126054"/>
              <a:gd name="connsiteX1" fmla="*/ 126055 w 126054"/>
              <a:gd name="connsiteY1" fmla="*/ 0 h 126054"/>
              <a:gd name="connsiteX2" fmla="*/ 72615 w 126054"/>
              <a:gd name="connsiteY2" fmla="*/ 0 h 126054"/>
              <a:gd name="connsiteX3" fmla="*/ 93851 w 126054"/>
              <a:gd name="connsiteY3" fmla="*/ 21236 h 126054"/>
              <a:gd name="connsiteX4" fmla="*/ 0 w 126054"/>
              <a:gd name="connsiteY4" fmla="*/ 115087 h 126054"/>
              <a:gd name="connsiteX5" fmla="*/ 10968 w 126054"/>
              <a:gd name="connsiteY5" fmla="*/ 126055 h 126054"/>
              <a:gd name="connsiteX6" fmla="*/ 104819 w 126054"/>
              <a:gd name="connsiteY6" fmla="*/ 32243 h 126054"/>
              <a:gd name="connsiteX7" fmla="*/ 126055 w 126054"/>
              <a:gd name="connsiteY7" fmla="*/ 53440 h 126054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  <a:cxn ang="0">
                <a:pos x="connsiteX5" y="connsiteY5"/>
              </a:cxn>
              <a:cxn ang="0">
                <a:pos x="connsiteX6" y="connsiteY6"/>
              </a:cxn>
              <a:cxn ang="0">
                <a:pos x="connsiteX7" y="connsiteY7"/>
              </a:cxn>
            </a:cxnLst>
            <a:rect l="l" t="t" r="r" b="b"/>
            <a:pathLst>
              <a:path w="126054" h="126054">
                <a:moveTo>
                  <a:pt x="126055" y="53440"/>
                </a:moveTo>
                <a:lnTo>
                  <a:pt x="126055" y="0"/>
                </a:lnTo>
                <a:lnTo>
                  <a:pt x="72615" y="0"/>
                </a:lnTo>
                <a:lnTo>
                  <a:pt x="93851" y="21236"/>
                </a:lnTo>
                <a:lnTo>
                  <a:pt x="0" y="115087"/>
                </a:lnTo>
                <a:lnTo>
                  <a:pt x="10968" y="126055"/>
                </a:lnTo>
                <a:lnTo>
                  <a:pt x="104819" y="32243"/>
                </a:lnTo>
                <a:lnTo>
                  <a:pt x="126055" y="53440"/>
                </a:lnTo>
                <a:close/>
              </a:path>
            </a:pathLst>
          </a:custGeom>
          <a:solidFill>
            <a:srgbClr val="000000"/>
          </a:solidFill>
          <a:ln w="3870" cap="flat">
            <a:noFill/>
            <a:prstDash val="solid"/>
            <a:miter/>
          </a:ln>
        </xdr:spPr>
        <xdr:txBody>
          <a:bodyPr rtlCol="0" anchor="ctr"/>
          <a:lstStyle/>
          <a:p>
            <a:endParaRPr lang="es-PE"/>
          </a:p>
        </xdr:txBody>
      </xdr:sp>
    </xdr:grpSp>
    <xdr:clientData/>
  </xdr:twoCellAnchor>
  <xdr:twoCellAnchor editAs="oneCell">
    <xdr:from>
      <xdr:col>60</xdr:col>
      <xdr:colOff>82709</xdr:colOff>
      <xdr:row>7</xdr:row>
      <xdr:rowOff>45720</xdr:rowOff>
    </xdr:from>
    <xdr:to>
      <xdr:col>63</xdr:col>
      <xdr:colOff>63809</xdr:colOff>
      <xdr:row>9</xdr:row>
      <xdr:rowOff>3960</xdr:rowOff>
    </xdr:to>
    <xdr:pic>
      <xdr:nvPicPr>
        <xdr:cNvPr id="26" name="Gráfico 25" descr="Cronómetro 75% con relleno sólido">
          <a:extLst>
            <a:ext uri="{FF2B5EF4-FFF2-40B4-BE49-F238E27FC236}">
              <a16:creationId xmlns:a16="http://schemas.microsoft.com/office/drawing/2014/main" id="{00000000-0008-0000-0A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6"/>
            </a:ext>
          </a:extLst>
        </a:blip>
        <a:stretch>
          <a:fillRect/>
        </a:stretch>
      </xdr:blipFill>
      <xdr:spPr>
        <a:xfrm>
          <a:off x="6940709" y="1379220"/>
          <a:ext cx="324000" cy="324000"/>
        </a:xfrm>
        <a:prstGeom prst="rect">
          <a:avLst/>
        </a:prstGeom>
      </xdr:spPr>
    </xdr:pic>
    <xdr:clientData/>
  </xdr:twoCellAnchor>
  <xdr:twoCellAnchor editAs="oneCell">
    <xdr:from>
      <xdr:col>60</xdr:col>
      <xdr:colOff>97949</xdr:colOff>
      <xdr:row>16</xdr:row>
      <xdr:rowOff>45720</xdr:rowOff>
    </xdr:from>
    <xdr:to>
      <xdr:col>64</xdr:col>
      <xdr:colOff>749</xdr:colOff>
      <xdr:row>18</xdr:row>
      <xdr:rowOff>39960</xdr:rowOff>
    </xdr:to>
    <xdr:pic>
      <xdr:nvPicPr>
        <xdr:cNvPr id="27" name="Gráfico 26" descr="Mano con dedo índice apuntando a la derecha con relleno sólido">
          <a:extLst>
            <a:ext uri="{FF2B5EF4-FFF2-40B4-BE49-F238E27FC236}">
              <a16:creationId xmlns:a16="http://schemas.microsoft.com/office/drawing/2014/main" id="{00000000-0008-0000-0A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8"/>
            </a:ext>
          </a:extLst>
        </a:blip>
        <a:stretch>
          <a:fillRect/>
        </a:stretch>
      </xdr:blipFill>
      <xdr:spPr>
        <a:xfrm>
          <a:off x="6955949" y="3025140"/>
          <a:ext cx="360000" cy="360000"/>
        </a:xfrm>
        <a:prstGeom prst="rect">
          <a:avLst/>
        </a:prstGeom>
      </xdr:spPr>
    </xdr:pic>
    <xdr:clientData/>
  </xdr:twoCellAnchor>
  <xdr:twoCellAnchor editAs="oneCell">
    <xdr:from>
      <xdr:col>60</xdr:col>
      <xdr:colOff>82709</xdr:colOff>
      <xdr:row>25</xdr:row>
      <xdr:rowOff>38100</xdr:rowOff>
    </xdr:from>
    <xdr:to>
      <xdr:col>63</xdr:col>
      <xdr:colOff>75089</xdr:colOff>
      <xdr:row>27</xdr:row>
      <xdr:rowOff>7620</xdr:rowOff>
    </xdr:to>
    <xdr:pic>
      <xdr:nvPicPr>
        <xdr:cNvPr id="28" name="Gráfico 27" descr="Lluvia de ideas con relleno sólido">
          <a:extLst>
            <a:ext uri="{FF2B5EF4-FFF2-40B4-BE49-F238E27FC236}">
              <a16:creationId xmlns:a16="http://schemas.microsoft.com/office/drawing/2014/main" id="{00000000-0008-0000-0A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0"/>
            </a:ext>
          </a:extLst>
        </a:blip>
        <a:stretch>
          <a:fillRect/>
        </a:stretch>
      </xdr:blipFill>
      <xdr:spPr>
        <a:xfrm>
          <a:off x="6940709" y="4663440"/>
          <a:ext cx="335280" cy="3352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Transmisión de listas">
      <a:dk1>
        <a:sysClr val="windowText" lastClr="000000"/>
      </a:dk1>
      <a:lt1>
        <a:sysClr val="window" lastClr="FFFFFF"/>
      </a:lt1>
      <a:dk2>
        <a:srgbClr val="212745"/>
      </a:dk2>
      <a:lt2>
        <a:srgbClr val="B4DCFA"/>
      </a:lt2>
      <a:accent1>
        <a:srgbClr val="4E67C8"/>
      </a:accent1>
      <a:accent2>
        <a:srgbClr val="5ECCF3"/>
      </a:accent2>
      <a:accent3>
        <a:srgbClr val="A7EA52"/>
      </a:accent3>
      <a:accent4>
        <a:srgbClr val="5DCEAF"/>
      </a:accent4>
      <a:accent5>
        <a:srgbClr val="FF8021"/>
      </a:accent5>
      <a:accent6>
        <a:srgbClr val="F14124"/>
      </a:accent6>
      <a:hlink>
        <a:srgbClr val="56C7AA"/>
      </a:hlink>
      <a:folHlink>
        <a:srgbClr val="59A8D1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Transmisión de listas">
    <a:dk1>
      <a:sysClr val="windowText" lastClr="000000"/>
    </a:dk1>
    <a:lt1>
      <a:sysClr val="window" lastClr="FFFFFF"/>
    </a:lt1>
    <a:dk2>
      <a:srgbClr val="212745"/>
    </a:dk2>
    <a:lt2>
      <a:srgbClr val="B4DCFA"/>
    </a:lt2>
    <a:accent1>
      <a:srgbClr val="4E67C8"/>
    </a:accent1>
    <a:accent2>
      <a:srgbClr val="5ECCF3"/>
    </a:accent2>
    <a:accent3>
      <a:srgbClr val="A7EA52"/>
    </a:accent3>
    <a:accent4>
      <a:srgbClr val="5DCEAF"/>
    </a:accent4>
    <a:accent5>
      <a:srgbClr val="FF8021"/>
    </a:accent5>
    <a:accent6>
      <a:srgbClr val="F14124"/>
    </a:accent6>
    <a:hlink>
      <a:srgbClr val="56C7AA"/>
    </a:hlink>
    <a:folHlink>
      <a:srgbClr val="59A8D1"/>
    </a:folHlink>
  </a:clrScheme>
  <a:fontScheme name="Office 2007 - 2010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 2007 - 2010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Transmisión de listas">
    <a:dk1>
      <a:sysClr val="windowText" lastClr="000000"/>
    </a:dk1>
    <a:lt1>
      <a:sysClr val="window" lastClr="FFFFFF"/>
    </a:lt1>
    <a:dk2>
      <a:srgbClr val="212745"/>
    </a:dk2>
    <a:lt2>
      <a:srgbClr val="B4DCFA"/>
    </a:lt2>
    <a:accent1>
      <a:srgbClr val="4E67C8"/>
    </a:accent1>
    <a:accent2>
      <a:srgbClr val="5ECCF3"/>
    </a:accent2>
    <a:accent3>
      <a:srgbClr val="A7EA52"/>
    </a:accent3>
    <a:accent4>
      <a:srgbClr val="5DCEAF"/>
    </a:accent4>
    <a:accent5>
      <a:srgbClr val="FF8021"/>
    </a:accent5>
    <a:accent6>
      <a:srgbClr val="F14124"/>
    </a:accent6>
    <a:hlink>
      <a:srgbClr val="56C7AA"/>
    </a:hlink>
    <a:folHlink>
      <a:srgbClr val="59A8D1"/>
    </a:folHlink>
  </a:clrScheme>
  <a:fontScheme name="Office 2007 - 2010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 2007 - 2010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1.xml><?xml version="1.0" encoding="utf-8"?>
<a:themeOverride xmlns:a="http://schemas.openxmlformats.org/drawingml/2006/main">
  <a:clrScheme name="Transmisión de listas">
    <a:dk1>
      <a:sysClr val="windowText" lastClr="000000"/>
    </a:dk1>
    <a:lt1>
      <a:sysClr val="window" lastClr="FFFFFF"/>
    </a:lt1>
    <a:dk2>
      <a:srgbClr val="212745"/>
    </a:dk2>
    <a:lt2>
      <a:srgbClr val="B4DCFA"/>
    </a:lt2>
    <a:accent1>
      <a:srgbClr val="4E67C8"/>
    </a:accent1>
    <a:accent2>
      <a:srgbClr val="5ECCF3"/>
    </a:accent2>
    <a:accent3>
      <a:srgbClr val="A7EA52"/>
    </a:accent3>
    <a:accent4>
      <a:srgbClr val="5DCEAF"/>
    </a:accent4>
    <a:accent5>
      <a:srgbClr val="FF8021"/>
    </a:accent5>
    <a:accent6>
      <a:srgbClr val="F14124"/>
    </a:accent6>
    <a:hlink>
      <a:srgbClr val="56C7AA"/>
    </a:hlink>
    <a:folHlink>
      <a:srgbClr val="59A8D1"/>
    </a:folHlink>
  </a:clrScheme>
  <a:fontScheme name="Office 2007 - 2010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 2007 - 2010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2.xml><?xml version="1.0" encoding="utf-8"?>
<a:themeOverride xmlns:a="http://schemas.openxmlformats.org/drawingml/2006/main">
  <a:clrScheme name="Transmisión de listas">
    <a:dk1>
      <a:sysClr val="windowText" lastClr="000000"/>
    </a:dk1>
    <a:lt1>
      <a:sysClr val="window" lastClr="FFFFFF"/>
    </a:lt1>
    <a:dk2>
      <a:srgbClr val="212745"/>
    </a:dk2>
    <a:lt2>
      <a:srgbClr val="B4DCFA"/>
    </a:lt2>
    <a:accent1>
      <a:srgbClr val="4E67C8"/>
    </a:accent1>
    <a:accent2>
      <a:srgbClr val="5ECCF3"/>
    </a:accent2>
    <a:accent3>
      <a:srgbClr val="A7EA52"/>
    </a:accent3>
    <a:accent4>
      <a:srgbClr val="5DCEAF"/>
    </a:accent4>
    <a:accent5>
      <a:srgbClr val="FF8021"/>
    </a:accent5>
    <a:accent6>
      <a:srgbClr val="F14124"/>
    </a:accent6>
    <a:hlink>
      <a:srgbClr val="56C7AA"/>
    </a:hlink>
    <a:folHlink>
      <a:srgbClr val="59A8D1"/>
    </a:folHlink>
  </a:clrScheme>
  <a:fontScheme name="Office 2007 - 2010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 2007 - 2010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3.xml><?xml version="1.0" encoding="utf-8"?>
<a:themeOverride xmlns:a="http://schemas.openxmlformats.org/drawingml/2006/main">
  <a:clrScheme name="Transmisión de listas">
    <a:dk1>
      <a:sysClr val="windowText" lastClr="000000"/>
    </a:dk1>
    <a:lt1>
      <a:sysClr val="window" lastClr="FFFFFF"/>
    </a:lt1>
    <a:dk2>
      <a:srgbClr val="212745"/>
    </a:dk2>
    <a:lt2>
      <a:srgbClr val="B4DCFA"/>
    </a:lt2>
    <a:accent1>
      <a:srgbClr val="4E67C8"/>
    </a:accent1>
    <a:accent2>
      <a:srgbClr val="5ECCF3"/>
    </a:accent2>
    <a:accent3>
      <a:srgbClr val="A7EA52"/>
    </a:accent3>
    <a:accent4>
      <a:srgbClr val="5DCEAF"/>
    </a:accent4>
    <a:accent5>
      <a:srgbClr val="FF8021"/>
    </a:accent5>
    <a:accent6>
      <a:srgbClr val="F14124"/>
    </a:accent6>
    <a:hlink>
      <a:srgbClr val="56C7AA"/>
    </a:hlink>
    <a:folHlink>
      <a:srgbClr val="59A8D1"/>
    </a:folHlink>
  </a:clrScheme>
  <a:fontScheme name="Office 2007 - 2010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 2007 - 2010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Transmisión de listas">
    <a:dk1>
      <a:sysClr val="windowText" lastClr="000000"/>
    </a:dk1>
    <a:lt1>
      <a:sysClr val="window" lastClr="FFFFFF"/>
    </a:lt1>
    <a:dk2>
      <a:srgbClr val="212745"/>
    </a:dk2>
    <a:lt2>
      <a:srgbClr val="B4DCFA"/>
    </a:lt2>
    <a:accent1>
      <a:srgbClr val="4E67C8"/>
    </a:accent1>
    <a:accent2>
      <a:srgbClr val="5ECCF3"/>
    </a:accent2>
    <a:accent3>
      <a:srgbClr val="A7EA52"/>
    </a:accent3>
    <a:accent4>
      <a:srgbClr val="5DCEAF"/>
    </a:accent4>
    <a:accent5>
      <a:srgbClr val="FF8021"/>
    </a:accent5>
    <a:accent6>
      <a:srgbClr val="F14124"/>
    </a:accent6>
    <a:hlink>
      <a:srgbClr val="56C7AA"/>
    </a:hlink>
    <a:folHlink>
      <a:srgbClr val="59A8D1"/>
    </a:folHlink>
  </a:clrScheme>
  <a:fontScheme name="Office 2007 - 2010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 2007 - 2010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Transmisión de listas">
    <a:dk1>
      <a:sysClr val="windowText" lastClr="000000"/>
    </a:dk1>
    <a:lt1>
      <a:sysClr val="window" lastClr="FFFFFF"/>
    </a:lt1>
    <a:dk2>
      <a:srgbClr val="212745"/>
    </a:dk2>
    <a:lt2>
      <a:srgbClr val="B4DCFA"/>
    </a:lt2>
    <a:accent1>
      <a:srgbClr val="4E67C8"/>
    </a:accent1>
    <a:accent2>
      <a:srgbClr val="5ECCF3"/>
    </a:accent2>
    <a:accent3>
      <a:srgbClr val="A7EA52"/>
    </a:accent3>
    <a:accent4>
      <a:srgbClr val="5DCEAF"/>
    </a:accent4>
    <a:accent5>
      <a:srgbClr val="FF8021"/>
    </a:accent5>
    <a:accent6>
      <a:srgbClr val="F14124"/>
    </a:accent6>
    <a:hlink>
      <a:srgbClr val="56C7AA"/>
    </a:hlink>
    <a:folHlink>
      <a:srgbClr val="59A8D1"/>
    </a:folHlink>
  </a:clrScheme>
  <a:fontScheme name="Office 2007 - 2010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 2007 - 2010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Transmisión de listas">
    <a:dk1>
      <a:sysClr val="windowText" lastClr="000000"/>
    </a:dk1>
    <a:lt1>
      <a:sysClr val="window" lastClr="FFFFFF"/>
    </a:lt1>
    <a:dk2>
      <a:srgbClr val="212745"/>
    </a:dk2>
    <a:lt2>
      <a:srgbClr val="B4DCFA"/>
    </a:lt2>
    <a:accent1>
      <a:srgbClr val="4E67C8"/>
    </a:accent1>
    <a:accent2>
      <a:srgbClr val="5ECCF3"/>
    </a:accent2>
    <a:accent3>
      <a:srgbClr val="A7EA52"/>
    </a:accent3>
    <a:accent4>
      <a:srgbClr val="5DCEAF"/>
    </a:accent4>
    <a:accent5>
      <a:srgbClr val="FF8021"/>
    </a:accent5>
    <a:accent6>
      <a:srgbClr val="F14124"/>
    </a:accent6>
    <a:hlink>
      <a:srgbClr val="56C7AA"/>
    </a:hlink>
    <a:folHlink>
      <a:srgbClr val="59A8D1"/>
    </a:folHlink>
  </a:clrScheme>
  <a:fontScheme name="Office 2007 - 2010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 2007 - 2010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Transmisión de listas">
    <a:dk1>
      <a:sysClr val="windowText" lastClr="000000"/>
    </a:dk1>
    <a:lt1>
      <a:sysClr val="window" lastClr="FFFFFF"/>
    </a:lt1>
    <a:dk2>
      <a:srgbClr val="212745"/>
    </a:dk2>
    <a:lt2>
      <a:srgbClr val="B4DCFA"/>
    </a:lt2>
    <a:accent1>
      <a:srgbClr val="4E67C8"/>
    </a:accent1>
    <a:accent2>
      <a:srgbClr val="5ECCF3"/>
    </a:accent2>
    <a:accent3>
      <a:srgbClr val="A7EA52"/>
    </a:accent3>
    <a:accent4>
      <a:srgbClr val="5DCEAF"/>
    </a:accent4>
    <a:accent5>
      <a:srgbClr val="FF8021"/>
    </a:accent5>
    <a:accent6>
      <a:srgbClr val="F14124"/>
    </a:accent6>
    <a:hlink>
      <a:srgbClr val="56C7AA"/>
    </a:hlink>
    <a:folHlink>
      <a:srgbClr val="59A8D1"/>
    </a:folHlink>
  </a:clrScheme>
  <a:fontScheme name="Office 2007 - 2010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 2007 - 2010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Transmisión de listas">
    <a:dk1>
      <a:sysClr val="windowText" lastClr="000000"/>
    </a:dk1>
    <a:lt1>
      <a:sysClr val="window" lastClr="FFFFFF"/>
    </a:lt1>
    <a:dk2>
      <a:srgbClr val="212745"/>
    </a:dk2>
    <a:lt2>
      <a:srgbClr val="B4DCFA"/>
    </a:lt2>
    <a:accent1>
      <a:srgbClr val="4E67C8"/>
    </a:accent1>
    <a:accent2>
      <a:srgbClr val="5ECCF3"/>
    </a:accent2>
    <a:accent3>
      <a:srgbClr val="A7EA52"/>
    </a:accent3>
    <a:accent4>
      <a:srgbClr val="5DCEAF"/>
    </a:accent4>
    <a:accent5>
      <a:srgbClr val="FF8021"/>
    </a:accent5>
    <a:accent6>
      <a:srgbClr val="F14124"/>
    </a:accent6>
    <a:hlink>
      <a:srgbClr val="56C7AA"/>
    </a:hlink>
    <a:folHlink>
      <a:srgbClr val="59A8D1"/>
    </a:folHlink>
  </a:clrScheme>
  <a:fontScheme name="Office 2007 - 2010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 2007 - 2010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Transmisión de listas">
    <a:dk1>
      <a:sysClr val="windowText" lastClr="000000"/>
    </a:dk1>
    <a:lt1>
      <a:sysClr val="window" lastClr="FFFFFF"/>
    </a:lt1>
    <a:dk2>
      <a:srgbClr val="212745"/>
    </a:dk2>
    <a:lt2>
      <a:srgbClr val="B4DCFA"/>
    </a:lt2>
    <a:accent1>
      <a:srgbClr val="4E67C8"/>
    </a:accent1>
    <a:accent2>
      <a:srgbClr val="5ECCF3"/>
    </a:accent2>
    <a:accent3>
      <a:srgbClr val="A7EA52"/>
    </a:accent3>
    <a:accent4>
      <a:srgbClr val="5DCEAF"/>
    </a:accent4>
    <a:accent5>
      <a:srgbClr val="FF8021"/>
    </a:accent5>
    <a:accent6>
      <a:srgbClr val="F14124"/>
    </a:accent6>
    <a:hlink>
      <a:srgbClr val="56C7AA"/>
    </a:hlink>
    <a:folHlink>
      <a:srgbClr val="59A8D1"/>
    </a:folHlink>
  </a:clrScheme>
  <a:fontScheme name="Office 2007 - 2010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 2007 - 2010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Transmisión de listas">
    <a:dk1>
      <a:sysClr val="windowText" lastClr="000000"/>
    </a:dk1>
    <a:lt1>
      <a:sysClr val="window" lastClr="FFFFFF"/>
    </a:lt1>
    <a:dk2>
      <a:srgbClr val="212745"/>
    </a:dk2>
    <a:lt2>
      <a:srgbClr val="B4DCFA"/>
    </a:lt2>
    <a:accent1>
      <a:srgbClr val="4E67C8"/>
    </a:accent1>
    <a:accent2>
      <a:srgbClr val="5ECCF3"/>
    </a:accent2>
    <a:accent3>
      <a:srgbClr val="A7EA52"/>
    </a:accent3>
    <a:accent4>
      <a:srgbClr val="5DCEAF"/>
    </a:accent4>
    <a:accent5>
      <a:srgbClr val="FF8021"/>
    </a:accent5>
    <a:accent6>
      <a:srgbClr val="F14124"/>
    </a:accent6>
    <a:hlink>
      <a:srgbClr val="56C7AA"/>
    </a:hlink>
    <a:folHlink>
      <a:srgbClr val="59A8D1"/>
    </a:folHlink>
  </a:clrScheme>
  <a:fontScheme name="Office 2007 - 2010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 2007 - 2010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Transmisión de listas">
    <a:dk1>
      <a:sysClr val="windowText" lastClr="000000"/>
    </a:dk1>
    <a:lt1>
      <a:sysClr val="window" lastClr="FFFFFF"/>
    </a:lt1>
    <a:dk2>
      <a:srgbClr val="212745"/>
    </a:dk2>
    <a:lt2>
      <a:srgbClr val="B4DCFA"/>
    </a:lt2>
    <a:accent1>
      <a:srgbClr val="4E67C8"/>
    </a:accent1>
    <a:accent2>
      <a:srgbClr val="5ECCF3"/>
    </a:accent2>
    <a:accent3>
      <a:srgbClr val="A7EA52"/>
    </a:accent3>
    <a:accent4>
      <a:srgbClr val="5DCEAF"/>
    </a:accent4>
    <a:accent5>
      <a:srgbClr val="FF8021"/>
    </a:accent5>
    <a:accent6>
      <a:srgbClr val="F14124"/>
    </a:accent6>
    <a:hlink>
      <a:srgbClr val="56C7AA"/>
    </a:hlink>
    <a:folHlink>
      <a:srgbClr val="59A8D1"/>
    </a:folHlink>
  </a:clrScheme>
  <a:fontScheme name="Office 2007 - 2010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 2007 - 2010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9.bin"/><Relationship Id="rId1" Type="http://schemas.openxmlformats.org/officeDocument/2006/relationships/printerSettings" Target="../printerSettings/printerSettings18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21.bin"/><Relationship Id="rId1" Type="http://schemas.openxmlformats.org/officeDocument/2006/relationships/printerSettings" Target="../printerSettings/printerSettings20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23.bin"/><Relationship Id="rId1" Type="http://schemas.openxmlformats.org/officeDocument/2006/relationships/printerSettings" Target="../printerSettings/printerSettings2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29.bin"/><Relationship Id="rId1" Type="http://schemas.openxmlformats.org/officeDocument/2006/relationships/printerSettings" Target="../printerSettings/printerSettings2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31.bin"/><Relationship Id="rId1" Type="http://schemas.openxmlformats.org/officeDocument/2006/relationships/printerSettings" Target="../printerSettings/printerSettings3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2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33.bin"/><Relationship Id="rId1" Type="http://schemas.openxmlformats.org/officeDocument/2006/relationships/printerSettings" Target="../printerSettings/printerSettings32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35.bin"/><Relationship Id="rId1" Type="http://schemas.openxmlformats.org/officeDocument/2006/relationships/printerSettings" Target="../printerSettings/printerSettings3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3.xml"/><Relationship Id="rId4" Type="http://schemas.openxmlformats.org/officeDocument/2006/relationships/vmlDrawing" Target="../drawings/vmlDrawing3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Relationship Id="rId5" Type="http://schemas.openxmlformats.org/officeDocument/2006/relationships/ctrlProp" Target="../ctrlProps/ctrlProp4.xml"/><Relationship Id="rId4" Type="http://schemas.openxmlformats.org/officeDocument/2006/relationships/vmlDrawing" Target="../drawings/vmlDrawing4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13.bin"/><Relationship Id="rId1" Type="http://schemas.openxmlformats.org/officeDocument/2006/relationships/printerSettings" Target="../printerSettings/printerSettings12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2">
    <tabColor theme="7" tint="-0.499984740745262"/>
    <pageSetUpPr fitToPage="1"/>
  </sheetPr>
  <dimension ref="A1:P52"/>
  <sheetViews>
    <sheetView showGridLines="0" showRowColHeaders="0" tabSelected="1" workbookViewId="0">
      <pane ySplit="7" topLeftCell="A8" activePane="bottomLeft" state="frozen"/>
      <selection pane="bottomLeft"/>
    </sheetView>
  </sheetViews>
  <sheetFormatPr baseColWidth="10" defaultColWidth="9.109375" defaultRowHeight="15" customHeight="1" x14ac:dyDescent="0.3"/>
  <cols>
    <col min="1" max="1" width="1.6640625" style="1" customWidth="1"/>
    <col min="2" max="2" width="26.33203125" style="1" bestFit="1" customWidth="1"/>
    <col min="3" max="3" width="2" style="1" bestFit="1" customWidth="1"/>
    <col min="4" max="4" width="29.5546875" style="1" bestFit="1" customWidth="1"/>
    <col min="5" max="16" width="9.88671875" style="1" customWidth="1"/>
    <col min="17" max="42" width="9.109375" style="1" customWidth="1"/>
    <col min="43" max="16384" width="9.109375" style="1"/>
  </cols>
  <sheetData>
    <row r="1" spans="1:16" s="72" customFormat="1" ht="15" customHeight="1" x14ac:dyDescent="0.3">
      <c r="G1" s="73"/>
      <c r="K1" s="74"/>
      <c r="L1" s="74"/>
      <c r="M1" s="74"/>
      <c r="N1" s="74"/>
      <c r="O1" s="74"/>
    </row>
    <row r="2" spans="1:16" s="72" customFormat="1" ht="15" customHeight="1" thickBot="1" x14ac:dyDescent="0.35">
      <c r="G2" s="73"/>
      <c r="K2" s="75"/>
      <c r="L2" s="75"/>
      <c r="M2" s="75"/>
      <c r="N2" s="75"/>
      <c r="O2" s="75"/>
    </row>
    <row r="3" spans="1:16" s="72" customFormat="1" ht="15" customHeight="1" thickTop="1" x14ac:dyDescent="0.3">
      <c r="G3" s="73"/>
      <c r="H3" s="198" t="s">
        <v>75</v>
      </c>
      <c r="I3" s="199"/>
      <c r="J3" s="112">
        <v>0.9</v>
      </c>
      <c r="K3" s="76"/>
      <c r="L3" s="76"/>
      <c r="M3" s="76"/>
      <c r="N3" s="76"/>
      <c r="O3" s="76"/>
    </row>
    <row r="4" spans="1:16" s="72" customFormat="1" ht="15" customHeight="1" x14ac:dyDescent="0.3">
      <c r="G4" s="73"/>
      <c r="H4" s="200" t="s">
        <v>77</v>
      </c>
      <c r="I4" s="201"/>
      <c r="J4" s="114">
        <v>0.7</v>
      </c>
      <c r="K4" s="77"/>
    </row>
    <row r="5" spans="1:16" s="72" customFormat="1" ht="15" customHeight="1" thickBot="1" x14ac:dyDescent="0.35">
      <c r="H5" s="202" t="s">
        <v>76</v>
      </c>
      <c r="I5" s="203"/>
      <c r="J5" s="113">
        <f>+J4</f>
        <v>0.7</v>
      </c>
    </row>
    <row r="6" spans="1:16" s="72" customFormat="1" ht="15" customHeight="1" thickTop="1" x14ac:dyDescent="0.3">
      <c r="A6" s="78"/>
      <c r="B6" s="115" t="s">
        <v>138</v>
      </c>
    </row>
    <row r="7" spans="1:16" s="72" customFormat="1" ht="15" customHeight="1" x14ac:dyDescent="0.3">
      <c r="P7" s="79"/>
    </row>
    <row r="8" spans="1:16" ht="10.050000000000001" customHeight="1" x14ac:dyDescent="0.3"/>
    <row r="9" spans="1:16" ht="15" customHeight="1" x14ac:dyDescent="0.3">
      <c r="B9" s="81" t="s">
        <v>23</v>
      </c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  <c r="N9" s="82"/>
      <c r="O9" s="82"/>
      <c r="P9" s="83"/>
    </row>
    <row r="10" spans="1:16" ht="15" customHeight="1" thickBot="1" x14ac:dyDescent="0.35">
      <c r="B10" s="88" t="s">
        <v>78</v>
      </c>
      <c r="C10" s="88" t="s">
        <v>15</v>
      </c>
      <c r="D10" s="88" t="s">
        <v>79</v>
      </c>
      <c r="E10" s="89" t="s">
        <v>81</v>
      </c>
      <c r="F10" s="89" t="s">
        <v>19</v>
      </c>
      <c r="G10" s="89" t="s">
        <v>2</v>
      </c>
      <c r="H10" s="89" t="s">
        <v>82</v>
      </c>
      <c r="I10" s="89" t="s">
        <v>18</v>
      </c>
      <c r="J10" s="89" t="s">
        <v>3</v>
      </c>
      <c r="K10" s="89" t="s">
        <v>4</v>
      </c>
      <c r="L10" s="89" t="s">
        <v>83</v>
      </c>
      <c r="M10" s="89" t="s">
        <v>131</v>
      </c>
      <c r="N10" s="89" t="s">
        <v>20</v>
      </c>
      <c r="O10" s="89" t="s">
        <v>5</v>
      </c>
      <c r="P10" s="89" t="s">
        <v>84</v>
      </c>
    </row>
    <row r="11" spans="1:16" ht="15" customHeight="1" x14ac:dyDescent="0.3">
      <c r="B11" s="45" t="s">
        <v>100</v>
      </c>
      <c r="C11" s="70" t="s">
        <v>61</v>
      </c>
      <c r="D11" s="64" t="s">
        <v>110</v>
      </c>
      <c r="E11" s="116">
        <v>15</v>
      </c>
      <c r="F11" s="116">
        <v>15</v>
      </c>
      <c r="G11" s="116">
        <v>15</v>
      </c>
      <c r="H11" s="116">
        <v>20</v>
      </c>
      <c r="I11" s="116">
        <v>25</v>
      </c>
      <c r="J11" s="116">
        <v>25</v>
      </c>
      <c r="K11" s="116">
        <v>27</v>
      </c>
      <c r="L11" s="116">
        <v>28</v>
      </c>
      <c r="M11" s="116">
        <v>20</v>
      </c>
      <c r="N11" s="116">
        <v>15</v>
      </c>
      <c r="O11" s="116">
        <v>14</v>
      </c>
      <c r="P11" s="116">
        <v>12</v>
      </c>
    </row>
    <row r="12" spans="1:16" ht="15" customHeight="1" x14ac:dyDescent="0.3">
      <c r="B12" s="46" t="s">
        <v>101</v>
      </c>
      <c r="C12" s="70" t="s">
        <v>61</v>
      </c>
      <c r="D12" s="65" t="s">
        <v>111</v>
      </c>
      <c r="E12" s="117">
        <v>3</v>
      </c>
      <c r="F12" s="117">
        <v>3</v>
      </c>
      <c r="G12" s="117">
        <v>3</v>
      </c>
      <c r="H12" s="117">
        <v>3</v>
      </c>
      <c r="I12" s="117">
        <v>4</v>
      </c>
      <c r="J12" s="117">
        <v>4</v>
      </c>
      <c r="K12" s="117">
        <v>4</v>
      </c>
      <c r="L12" s="117">
        <v>3</v>
      </c>
      <c r="M12" s="117">
        <v>2</v>
      </c>
      <c r="N12" s="117">
        <v>2</v>
      </c>
      <c r="O12" s="117">
        <v>2</v>
      </c>
      <c r="P12" s="117">
        <v>2</v>
      </c>
    </row>
    <row r="13" spans="1:16" ht="15" customHeight="1" x14ac:dyDescent="0.3">
      <c r="B13" s="46" t="s">
        <v>102</v>
      </c>
      <c r="C13" s="70" t="s">
        <v>62</v>
      </c>
      <c r="D13" s="65" t="s">
        <v>112</v>
      </c>
      <c r="E13" s="117">
        <v>15000</v>
      </c>
      <c r="F13" s="117">
        <v>15000</v>
      </c>
      <c r="G13" s="117">
        <v>14300</v>
      </c>
      <c r="H13" s="117">
        <v>14000</v>
      </c>
      <c r="I13" s="117">
        <v>13000</v>
      </c>
      <c r="J13" s="117">
        <v>13000</v>
      </c>
      <c r="K13" s="117">
        <v>12500</v>
      </c>
      <c r="L13" s="117">
        <v>12000</v>
      </c>
      <c r="M13" s="117">
        <v>11000</v>
      </c>
      <c r="N13" s="117">
        <v>10500</v>
      </c>
      <c r="O13" s="117">
        <v>10500</v>
      </c>
      <c r="P13" s="117">
        <v>10000</v>
      </c>
    </row>
    <row r="14" spans="1:16" ht="10.050000000000001" customHeight="1" x14ac:dyDescent="0.3">
      <c r="B14" s="66"/>
      <c r="C14" s="67"/>
      <c r="D14" s="66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54"/>
      <c r="P14" s="54"/>
    </row>
    <row r="15" spans="1:16" ht="15" customHeight="1" x14ac:dyDescent="0.3">
      <c r="B15" s="84" t="s">
        <v>25</v>
      </c>
      <c r="C15" s="85"/>
      <c r="D15" s="86"/>
      <c r="E15" s="86"/>
      <c r="F15" s="86"/>
      <c r="G15" s="86"/>
      <c r="H15" s="86"/>
      <c r="I15" s="86"/>
      <c r="J15" s="86"/>
      <c r="K15" s="86"/>
      <c r="L15" s="86"/>
      <c r="M15" s="86"/>
      <c r="N15" s="86"/>
      <c r="O15" s="86"/>
      <c r="P15" s="87"/>
    </row>
    <row r="16" spans="1:16" ht="15" customHeight="1" thickBot="1" x14ac:dyDescent="0.35">
      <c r="B16" s="88" t="s">
        <v>78</v>
      </c>
      <c r="C16" s="88" t="s">
        <v>15</v>
      </c>
      <c r="D16" s="88" t="s">
        <v>79</v>
      </c>
      <c r="E16" s="89" t="s">
        <v>81</v>
      </c>
      <c r="F16" s="89" t="s">
        <v>19</v>
      </c>
      <c r="G16" s="89" t="s">
        <v>2</v>
      </c>
      <c r="H16" s="89" t="s">
        <v>82</v>
      </c>
      <c r="I16" s="89" t="s">
        <v>18</v>
      </c>
      <c r="J16" s="89" t="s">
        <v>3</v>
      </c>
      <c r="K16" s="89" t="s">
        <v>4</v>
      </c>
      <c r="L16" s="89" t="s">
        <v>83</v>
      </c>
      <c r="M16" s="89" t="s">
        <v>131</v>
      </c>
      <c r="N16" s="89" t="s">
        <v>20</v>
      </c>
      <c r="O16" s="89" t="s">
        <v>5</v>
      </c>
      <c r="P16" s="89" t="s">
        <v>84</v>
      </c>
    </row>
    <row r="17" spans="2:16" ht="15" customHeight="1" x14ac:dyDescent="0.3">
      <c r="B17" s="47" t="s">
        <v>103</v>
      </c>
      <c r="C17" s="70" t="s">
        <v>61</v>
      </c>
      <c r="D17" s="68" t="s">
        <v>113</v>
      </c>
      <c r="E17" s="118">
        <v>45000</v>
      </c>
      <c r="F17" s="118">
        <v>45000</v>
      </c>
      <c r="G17" s="118">
        <v>45000</v>
      </c>
      <c r="H17" s="118">
        <v>48000</v>
      </c>
      <c r="I17" s="118">
        <v>48000</v>
      </c>
      <c r="J17" s="118">
        <v>48000</v>
      </c>
      <c r="K17" s="118">
        <v>52000</v>
      </c>
      <c r="L17" s="118">
        <v>54000</v>
      </c>
      <c r="M17" s="118">
        <v>50000</v>
      </c>
      <c r="N17" s="118">
        <v>48000</v>
      </c>
      <c r="O17" s="118">
        <v>48000</v>
      </c>
      <c r="P17" s="118">
        <v>42000</v>
      </c>
    </row>
    <row r="18" spans="2:16" ht="15" customHeight="1" x14ac:dyDescent="0.3">
      <c r="B18" s="46" t="s">
        <v>104</v>
      </c>
      <c r="C18" s="70" t="s">
        <v>61</v>
      </c>
      <c r="D18" s="65" t="s">
        <v>114</v>
      </c>
      <c r="E18" s="119">
        <v>150</v>
      </c>
      <c r="F18" s="119">
        <v>150</v>
      </c>
      <c r="G18" s="119">
        <v>140</v>
      </c>
      <c r="H18" s="119">
        <v>130</v>
      </c>
      <c r="I18" s="119">
        <v>150</v>
      </c>
      <c r="J18" s="119">
        <v>160</v>
      </c>
      <c r="K18" s="119">
        <v>160</v>
      </c>
      <c r="L18" s="119">
        <v>170</v>
      </c>
      <c r="M18" s="119">
        <v>170</v>
      </c>
      <c r="N18" s="119">
        <v>185</v>
      </c>
      <c r="O18" s="119">
        <v>185</v>
      </c>
      <c r="P18" s="119">
        <v>190</v>
      </c>
    </row>
    <row r="19" spans="2:16" ht="15" customHeight="1" x14ac:dyDescent="0.3">
      <c r="B19" s="46" t="s">
        <v>105</v>
      </c>
      <c r="C19" s="70" t="s">
        <v>61</v>
      </c>
      <c r="D19" s="65" t="s">
        <v>115</v>
      </c>
      <c r="E19" s="119">
        <v>1500</v>
      </c>
      <c r="F19" s="119">
        <v>1500</v>
      </c>
      <c r="G19" s="119">
        <v>1700</v>
      </c>
      <c r="H19" s="119">
        <v>1700</v>
      </c>
      <c r="I19" s="119">
        <v>1800</v>
      </c>
      <c r="J19" s="119">
        <v>1900</v>
      </c>
      <c r="K19" s="119">
        <v>2000</v>
      </c>
      <c r="L19" s="119">
        <v>2000</v>
      </c>
      <c r="M19" s="119">
        <v>2100</v>
      </c>
      <c r="N19" s="119">
        <v>2100</v>
      </c>
      <c r="O19" s="119">
        <v>2200</v>
      </c>
      <c r="P19" s="119">
        <v>2300</v>
      </c>
    </row>
    <row r="20" spans="2:16" ht="10.050000000000001" customHeight="1" x14ac:dyDescent="0.3">
      <c r="B20" s="66"/>
      <c r="C20" s="67"/>
      <c r="D20" s="66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</row>
    <row r="21" spans="2:16" ht="15" customHeight="1" x14ac:dyDescent="0.3">
      <c r="B21" s="84" t="s">
        <v>24</v>
      </c>
      <c r="C21" s="85"/>
      <c r="D21" s="86"/>
      <c r="E21" s="86"/>
      <c r="F21" s="86"/>
      <c r="G21" s="86"/>
      <c r="H21" s="86"/>
      <c r="I21" s="86"/>
      <c r="J21" s="86"/>
      <c r="K21" s="86"/>
      <c r="L21" s="86"/>
      <c r="M21" s="86"/>
      <c r="N21" s="86"/>
      <c r="O21" s="86"/>
      <c r="P21" s="87"/>
    </row>
    <row r="22" spans="2:16" ht="15" customHeight="1" thickBot="1" x14ac:dyDescent="0.35">
      <c r="B22" s="88" t="s">
        <v>78</v>
      </c>
      <c r="C22" s="90" t="s">
        <v>15</v>
      </c>
      <c r="D22" s="88" t="s">
        <v>79</v>
      </c>
      <c r="E22" s="89" t="s">
        <v>81</v>
      </c>
      <c r="F22" s="89" t="s">
        <v>19</v>
      </c>
      <c r="G22" s="89" t="s">
        <v>2</v>
      </c>
      <c r="H22" s="89" t="s">
        <v>82</v>
      </c>
      <c r="I22" s="89" t="s">
        <v>18</v>
      </c>
      <c r="J22" s="89" t="s">
        <v>3</v>
      </c>
      <c r="K22" s="89" t="s">
        <v>4</v>
      </c>
      <c r="L22" s="89" t="s">
        <v>83</v>
      </c>
      <c r="M22" s="89" t="s">
        <v>131</v>
      </c>
      <c r="N22" s="89" t="s">
        <v>20</v>
      </c>
      <c r="O22" s="89" t="s">
        <v>5</v>
      </c>
      <c r="P22" s="89" t="s">
        <v>84</v>
      </c>
    </row>
    <row r="23" spans="2:16" ht="15" customHeight="1" x14ac:dyDescent="0.3">
      <c r="B23" s="48" t="s">
        <v>106</v>
      </c>
      <c r="C23" s="70" t="s">
        <v>61</v>
      </c>
      <c r="D23" s="69" t="s">
        <v>116</v>
      </c>
      <c r="E23" s="120">
        <v>3</v>
      </c>
      <c r="F23" s="120">
        <v>3</v>
      </c>
      <c r="G23" s="120">
        <v>4</v>
      </c>
      <c r="H23" s="120">
        <v>5</v>
      </c>
      <c r="I23" s="120">
        <v>5</v>
      </c>
      <c r="J23" s="120">
        <v>6</v>
      </c>
      <c r="K23" s="120">
        <v>6</v>
      </c>
      <c r="L23" s="120">
        <v>7</v>
      </c>
      <c r="M23" s="120">
        <v>7</v>
      </c>
      <c r="N23" s="120">
        <v>8.5</v>
      </c>
      <c r="O23" s="120">
        <v>8.5</v>
      </c>
      <c r="P23" s="120">
        <v>8.5</v>
      </c>
    </row>
    <row r="24" spans="2:16" ht="15" customHeight="1" x14ac:dyDescent="0.3">
      <c r="B24" s="46" t="s">
        <v>120</v>
      </c>
      <c r="C24" s="71" t="s">
        <v>61</v>
      </c>
      <c r="D24" s="65" t="s">
        <v>124</v>
      </c>
      <c r="E24" s="119">
        <v>5</v>
      </c>
      <c r="F24" s="119">
        <v>5</v>
      </c>
      <c r="G24" s="119">
        <v>6</v>
      </c>
      <c r="H24" s="119">
        <v>6</v>
      </c>
      <c r="I24" s="119">
        <v>7</v>
      </c>
      <c r="J24" s="119">
        <v>7</v>
      </c>
      <c r="K24" s="119">
        <v>7</v>
      </c>
      <c r="L24" s="119">
        <v>8</v>
      </c>
      <c r="M24" s="119">
        <v>8</v>
      </c>
      <c r="N24" s="119">
        <v>8</v>
      </c>
      <c r="O24" s="119">
        <v>8</v>
      </c>
      <c r="P24" s="119">
        <v>8</v>
      </c>
    </row>
    <row r="25" spans="2:16" ht="15" customHeight="1" x14ac:dyDescent="0.3">
      <c r="B25" s="46" t="s">
        <v>121</v>
      </c>
      <c r="C25" s="71" t="s">
        <v>62</v>
      </c>
      <c r="D25" s="65" t="s">
        <v>125</v>
      </c>
      <c r="E25" s="119">
        <v>25000</v>
      </c>
      <c r="F25" s="119">
        <v>24500</v>
      </c>
      <c r="G25" s="119">
        <v>24000</v>
      </c>
      <c r="H25" s="119">
        <v>24000</v>
      </c>
      <c r="I25" s="119">
        <v>23500</v>
      </c>
      <c r="J25" s="119">
        <v>23500</v>
      </c>
      <c r="K25" s="119">
        <v>23500</v>
      </c>
      <c r="L25" s="119">
        <v>22000</v>
      </c>
      <c r="M25" s="119">
        <v>21000</v>
      </c>
      <c r="N25" s="119">
        <v>21000</v>
      </c>
      <c r="O25" s="119">
        <v>20000</v>
      </c>
      <c r="P25" s="119">
        <v>20000</v>
      </c>
    </row>
    <row r="26" spans="2:16" ht="15" customHeight="1" x14ac:dyDescent="0.3">
      <c r="B26" s="46" t="s">
        <v>122</v>
      </c>
      <c r="C26" s="71" t="s">
        <v>61</v>
      </c>
      <c r="D26" s="65" t="s">
        <v>126</v>
      </c>
      <c r="E26" s="119">
        <v>125</v>
      </c>
      <c r="F26" s="119">
        <v>127</v>
      </c>
      <c r="G26" s="119">
        <v>130</v>
      </c>
      <c r="H26" s="119">
        <v>130</v>
      </c>
      <c r="I26" s="119">
        <v>130</v>
      </c>
      <c r="J26" s="119">
        <v>135</v>
      </c>
      <c r="K26" s="119">
        <v>135</v>
      </c>
      <c r="L26" s="119">
        <v>135</v>
      </c>
      <c r="M26" s="119">
        <v>140</v>
      </c>
      <c r="N26" s="119">
        <v>140</v>
      </c>
      <c r="O26" s="119">
        <v>145</v>
      </c>
      <c r="P26" s="119">
        <v>150</v>
      </c>
    </row>
    <row r="27" spans="2:16" ht="15" customHeight="1" x14ac:dyDescent="0.3">
      <c r="B27" s="46" t="s">
        <v>123</v>
      </c>
      <c r="C27" s="71" t="s">
        <v>62</v>
      </c>
      <c r="D27" s="65" t="s">
        <v>127</v>
      </c>
      <c r="E27" s="119">
        <v>7</v>
      </c>
      <c r="F27" s="119">
        <v>6</v>
      </c>
      <c r="G27" s="119">
        <v>6</v>
      </c>
      <c r="H27" s="119">
        <v>6</v>
      </c>
      <c r="I27" s="119">
        <v>5.5</v>
      </c>
      <c r="J27" s="119">
        <v>5.5</v>
      </c>
      <c r="K27" s="119">
        <v>5</v>
      </c>
      <c r="L27" s="119">
        <v>4</v>
      </c>
      <c r="M27" s="119">
        <v>4</v>
      </c>
      <c r="N27" s="119">
        <v>4</v>
      </c>
      <c r="O27" s="119">
        <v>4</v>
      </c>
      <c r="P27" s="119">
        <v>4</v>
      </c>
    </row>
    <row r="28" spans="2:16" ht="10.050000000000001" customHeight="1" x14ac:dyDescent="0.3">
      <c r="B28" s="66"/>
      <c r="C28" s="67"/>
      <c r="D28" s="66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</row>
    <row r="29" spans="2:16" ht="15" customHeight="1" x14ac:dyDescent="0.3">
      <c r="B29" s="84" t="s">
        <v>80</v>
      </c>
      <c r="C29" s="85"/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87"/>
    </row>
    <row r="30" spans="2:16" ht="15" customHeight="1" thickBot="1" x14ac:dyDescent="0.35">
      <c r="B30" s="88" t="s">
        <v>78</v>
      </c>
      <c r="C30" s="88" t="s">
        <v>15</v>
      </c>
      <c r="D30" s="88" t="s">
        <v>79</v>
      </c>
      <c r="E30" s="89" t="s">
        <v>81</v>
      </c>
      <c r="F30" s="89" t="s">
        <v>19</v>
      </c>
      <c r="G30" s="89" t="s">
        <v>2</v>
      </c>
      <c r="H30" s="89" t="s">
        <v>82</v>
      </c>
      <c r="I30" s="89" t="s">
        <v>18</v>
      </c>
      <c r="J30" s="89" t="s">
        <v>3</v>
      </c>
      <c r="K30" s="89" t="s">
        <v>4</v>
      </c>
      <c r="L30" s="89" t="s">
        <v>83</v>
      </c>
      <c r="M30" s="89" t="s">
        <v>131</v>
      </c>
      <c r="N30" s="89" t="s">
        <v>20</v>
      </c>
      <c r="O30" s="89" t="s">
        <v>5</v>
      </c>
      <c r="P30" s="89" t="s">
        <v>84</v>
      </c>
    </row>
    <row r="31" spans="2:16" ht="15" customHeight="1" x14ac:dyDescent="0.3">
      <c r="B31" s="47" t="s">
        <v>107</v>
      </c>
      <c r="C31" s="70" t="s">
        <v>62</v>
      </c>
      <c r="D31" s="68" t="s">
        <v>117</v>
      </c>
      <c r="E31" s="118">
        <v>27</v>
      </c>
      <c r="F31" s="118">
        <v>30</v>
      </c>
      <c r="G31" s="118">
        <v>30</v>
      </c>
      <c r="H31" s="118">
        <v>32</v>
      </c>
      <c r="I31" s="118">
        <v>35</v>
      </c>
      <c r="J31" s="118">
        <v>35</v>
      </c>
      <c r="K31" s="118">
        <v>34</v>
      </c>
      <c r="L31" s="118">
        <v>36</v>
      </c>
      <c r="M31" s="118">
        <v>40</v>
      </c>
      <c r="N31" s="118">
        <v>42</v>
      </c>
      <c r="O31" s="118">
        <v>44</v>
      </c>
      <c r="P31" s="118">
        <v>45</v>
      </c>
    </row>
    <row r="32" spans="2:16" ht="15" customHeight="1" x14ac:dyDescent="0.3">
      <c r="B32" s="46" t="s">
        <v>108</v>
      </c>
      <c r="C32" s="70" t="s">
        <v>61</v>
      </c>
      <c r="D32" s="65" t="s">
        <v>118</v>
      </c>
      <c r="E32" s="119">
        <v>45</v>
      </c>
      <c r="F32" s="119">
        <v>47</v>
      </c>
      <c r="G32" s="119">
        <v>47</v>
      </c>
      <c r="H32" s="119">
        <v>48</v>
      </c>
      <c r="I32" s="119">
        <v>50</v>
      </c>
      <c r="J32" s="119">
        <v>50</v>
      </c>
      <c r="K32" s="119">
        <v>52</v>
      </c>
      <c r="L32" s="119">
        <v>55</v>
      </c>
      <c r="M32" s="119">
        <v>57</v>
      </c>
      <c r="N32" s="119">
        <v>60</v>
      </c>
      <c r="O32" s="119">
        <v>60</v>
      </c>
      <c r="P32" s="119">
        <v>62</v>
      </c>
    </row>
    <row r="33" spans="2:16" ht="15" customHeight="1" x14ac:dyDescent="0.3">
      <c r="B33" s="46" t="s">
        <v>109</v>
      </c>
      <c r="C33" s="70" t="s">
        <v>62</v>
      </c>
      <c r="D33" s="65" t="s">
        <v>119</v>
      </c>
      <c r="E33" s="119">
        <v>3</v>
      </c>
      <c r="F33" s="119">
        <v>3</v>
      </c>
      <c r="G33" s="119">
        <v>3.5</v>
      </c>
      <c r="H33" s="119">
        <v>4</v>
      </c>
      <c r="I33" s="119">
        <v>4.5</v>
      </c>
      <c r="J33" s="119">
        <v>5</v>
      </c>
      <c r="K33" s="119">
        <v>5</v>
      </c>
      <c r="L33" s="119">
        <v>5</v>
      </c>
      <c r="M33" s="119">
        <v>5</v>
      </c>
      <c r="N33" s="119">
        <v>5</v>
      </c>
      <c r="O33" s="119">
        <v>5</v>
      </c>
      <c r="P33" s="119">
        <v>5</v>
      </c>
    </row>
    <row r="34" spans="2:16" ht="15" customHeight="1" x14ac:dyDescent="0.3">
      <c r="B34" s="49"/>
      <c r="C34" s="63"/>
      <c r="D34" s="63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</row>
    <row r="35" spans="2:16" ht="15" customHeight="1" x14ac:dyDescent="0.3"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</row>
    <row r="36" spans="2:16" ht="15" customHeight="1" x14ac:dyDescent="0.3"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</row>
    <row r="37" spans="2:16" ht="15" customHeight="1" x14ac:dyDescent="0.3"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</row>
    <row r="38" spans="2:16" ht="15" customHeight="1" x14ac:dyDescent="0.3"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</row>
    <row r="39" spans="2:16" ht="15" customHeight="1" x14ac:dyDescent="0.3">
      <c r="B39" s="53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</row>
    <row r="40" spans="2:16" ht="15" customHeight="1" x14ac:dyDescent="0.3"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</row>
    <row r="41" spans="2:16" ht="15" customHeight="1" x14ac:dyDescent="0.3">
      <c r="B41" s="53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</row>
    <row r="42" spans="2:16" ht="15" customHeight="1" x14ac:dyDescent="0.3">
      <c r="B42" s="53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</row>
    <row r="43" spans="2:16" ht="15" customHeight="1" x14ac:dyDescent="0.3"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</row>
    <row r="44" spans="2:16" ht="15" customHeight="1" x14ac:dyDescent="0.3"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</row>
    <row r="45" spans="2:16" ht="15" customHeight="1" x14ac:dyDescent="0.3"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</row>
    <row r="46" spans="2:16" ht="15" customHeight="1" x14ac:dyDescent="0.3"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</row>
    <row r="47" spans="2:16" ht="15" customHeight="1" x14ac:dyDescent="0.3"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</row>
    <row r="48" spans="2:16" ht="15" customHeight="1" x14ac:dyDescent="0.3"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</row>
    <row r="49" spans="2:16" ht="15" customHeight="1" x14ac:dyDescent="0.3">
      <c r="B49" s="53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</row>
    <row r="50" spans="2:16" ht="15" customHeight="1" x14ac:dyDescent="0.3"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</row>
    <row r="51" spans="2:16" ht="15" customHeight="1" x14ac:dyDescent="0.3"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</row>
    <row r="52" spans="2:16" ht="15" customHeight="1" x14ac:dyDescent="0.3"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</row>
  </sheetData>
  <mergeCells count="3">
    <mergeCell ref="H3:I3"/>
    <mergeCell ref="H4:I4"/>
    <mergeCell ref="H5:I5"/>
  </mergeCells>
  <dataValidations count="2">
    <dataValidation type="custom" allowBlank="1" showInputMessage="1" showErrorMessage="1" error="Introduzca un valor inferior a la Zona Verde" promptTitle="Valor Zona Amarilla" prompt="Introducir un valor inferior a la Zona Verde" sqref="J4" xr:uid="{00000000-0002-0000-0000-000001000000}">
      <formula1>J4&lt;J3</formula1>
    </dataValidation>
    <dataValidation type="decimal" allowBlank="1" showInputMessage="1" showErrorMessage="1" error="Introduzca un valor inferior a 100" promptTitle="Valor Zona Verde" prompt="Introducir un valor entre 0 y 100" sqref="J3" xr:uid="{00000000-0002-0000-0000-000002000000}">
      <formula1>0</formula1>
      <formula2>1</formula2>
    </dataValidation>
  </dataValidations>
  <pageMargins left="0.24" right="0.15" top="0.74803149606299213" bottom="0.74803149606299213" header="0.31496062992125984" footer="0.31496062992125984"/>
  <pageSetup paperSize="9" scale="85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3553" r:id="rId4" name="Drop Down 1">
              <controlPr defaultSize="0" autoLine="0" autoPict="0">
                <anchor moveWithCells="1">
                  <from>
                    <xdr:col>1</xdr:col>
                    <xdr:colOff>0</xdr:colOff>
                    <xdr:row>7</xdr:row>
                    <xdr:rowOff>0</xdr:rowOff>
                  </from>
                  <to>
                    <xdr:col>1</xdr:col>
                    <xdr:colOff>0</xdr:colOff>
                    <xdr:row>8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13">
    <tabColor theme="0" tint="-4.9989318521683403E-2"/>
    <pageSetUpPr fitToPage="1"/>
  </sheetPr>
  <dimension ref="A1:CL50"/>
  <sheetViews>
    <sheetView showGridLines="0" showRowColHeaders="0" workbookViewId="0"/>
  </sheetViews>
  <sheetFormatPr baseColWidth="10" defaultColWidth="9.109375" defaultRowHeight="14.4" x14ac:dyDescent="0.3"/>
  <cols>
    <col min="1" max="90" width="1.6640625" style="1" customWidth="1"/>
    <col min="91" max="116" width="9.109375" style="1" customWidth="1"/>
    <col min="117" max="16384" width="9.109375" style="1"/>
  </cols>
  <sheetData>
    <row r="1" spans="1:90" s="72" customFormat="1" ht="15" customHeight="1" x14ac:dyDescent="0.3"/>
    <row r="2" spans="1:90" s="72" customFormat="1" ht="15" customHeight="1" x14ac:dyDescent="0.3"/>
    <row r="3" spans="1:90" s="72" customFormat="1" ht="15" customHeight="1" x14ac:dyDescent="0.3"/>
    <row r="4" spans="1:90" s="72" customFormat="1" ht="15" customHeight="1" x14ac:dyDescent="0.3">
      <c r="BF4" s="80">
        <f>+Objetivos!K4</f>
        <v>0</v>
      </c>
    </row>
    <row r="5" spans="1:90" s="72" customFormat="1" ht="15" customHeight="1" x14ac:dyDescent="0.3"/>
    <row r="6" spans="1:90" s="72" customFormat="1" ht="15" customHeight="1" x14ac:dyDescent="0.3">
      <c r="B6" s="208">
        <f>IF(O24&lt;1.8,1,IF(O24&gt;2.8,3,IF(O24&lt;2.8&gt;1.8,2,0)))</f>
        <v>3</v>
      </c>
      <c r="C6" s="208"/>
      <c r="E6" s="150" t="s">
        <v>147</v>
      </c>
      <c r="BX6" s="218"/>
      <c r="BY6" s="218"/>
      <c r="BZ6" s="218"/>
    </row>
    <row r="7" spans="1:90" s="72" customFormat="1" ht="15" customHeight="1" x14ac:dyDescent="0.3">
      <c r="BX7" s="218"/>
      <c r="BY7" s="218"/>
      <c r="BZ7" s="218"/>
      <c r="CA7" s="219"/>
      <c r="CB7" s="219"/>
      <c r="CC7" s="219"/>
      <c r="CD7" s="219"/>
      <c r="CE7" s="219"/>
      <c r="CF7" s="219"/>
      <c r="CG7" s="219"/>
      <c r="CH7" s="219"/>
      <c r="CI7" s="219"/>
      <c r="CJ7" s="219"/>
      <c r="CK7" s="219"/>
      <c r="CL7" s="219"/>
    </row>
    <row r="8" spans="1:90" x14ac:dyDescent="0.3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7"/>
    </row>
    <row r="9" spans="1:90" x14ac:dyDescent="0.3">
      <c r="A9" s="11" t="s">
        <v>78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7"/>
      <c r="Y9" s="10" t="s">
        <v>85</v>
      </c>
      <c r="BM9" s="10" t="s">
        <v>86</v>
      </c>
    </row>
    <row r="10" spans="1:90" x14ac:dyDescent="0.3">
      <c r="A10" s="208">
        <f>+A16</f>
        <v>3</v>
      </c>
      <c r="B10" s="208"/>
      <c r="C10" s="151" t="str">
        <f>+Objetivos!B17</f>
        <v>Aumentar Ventas</v>
      </c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152"/>
      <c r="BJ10" s="221"/>
      <c r="BK10" s="222"/>
      <c r="BL10" s="222"/>
      <c r="BM10" s="222"/>
      <c r="BN10" s="222"/>
      <c r="BO10" s="222"/>
      <c r="BP10" s="222"/>
      <c r="BQ10" s="222"/>
      <c r="BR10" s="222"/>
      <c r="BS10" s="222"/>
      <c r="BT10" s="222"/>
      <c r="BU10" s="222"/>
      <c r="BV10" s="222"/>
      <c r="BW10" s="222"/>
      <c r="BX10" s="222"/>
      <c r="BY10" s="222"/>
      <c r="BZ10" s="222"/>
      <c r="CA10" s="222"/>
      <c r="CB10" s="222"/>
      <c r="CC10" s="222"/>
      <c r="CD10" s="222"/>
      <c r="CE10" s="222"/>
      <c r="CF10" s="222"/>
      <c r="CG10" s="222"/>
      <c r="CH10" s="222"/>
      <c r="CI10" s="222"/>
      <c r="CJ10" s="222"/>
      <c r="CK10" s="223"/>
    </row>
    <row r="11" spans="1:90" x14ac:dyDescent="0.3">
      <c r="A11" s="220">
        <f>+Clientes2!A16:B16</f>
        <v>3</v>
      </c>
      <c r="B11" s="220"/>
      <c r="C11" s="8" t="str">
        <f>+Objetivos!B18</f>
        <v>Mejorar Satisfac. Cliente</v>
      </c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7"/>
      <c r="BJ11" s="224"/>
      <c r="BK11" s="225"/>
      <c r="BL11" s="225"/>
      <c r="BM11" s="225"/>
      <c r="BN11" s="225"/>
      <c r="BO11" s="225"/>
      <c r="BP11" s="225"/>
      <c r="BQ11" s="225"/>
      <c r="BR11" s="225"/>
      <c r="BS11" s="225"/>
      <c r="BT11" s="225"/>
      <c r="BU11" s="225"/>
      <c r="BV11" s="225"/>
      <c r="BW11" s="225"/>
      <c r="BX11" s="225"/>
      <c r="BY11" s="225"/>
      <c r="BZ11" s="225"/>
      <c r="CA11" s="225"/>
      <c r="CB11" s="225"/>
      <c r="CC11" s="225"/>
      <c r="CD11" s="225"/>
      <c r="CE11" s="225"/>
      <c r="CF11" s="225"/>
      <c r="CG11" s="225"/>
      <c r="CH11" s="225"/>
      <c r="CI11" s="225"/>
      <c r="CJ11" s="225"/>
      <c r="CK11" s="226"/>
    </row>
    <row r="12" spans="1:90" x14ac:dyDescent="0.3">
      <c r="A12" s="220">
        <f>+Clientes3!A16:B16</f>
        <v>3</v>
      </c>
      <c r="B12" s="220"/>
      <c r="C12" s="8" t="str">
        <f>+Objetivos!B19</f>
        <v>Fidelizar Cliente</v>
      </c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7"/>
      <c r="BJ12" s="224"/>
      <c r="BK12" s="225"/>
      <c r="BL12" s="225"/>
      <c r="BM12" s="225"/>
      <c r="BN12" s="225"/>
      <c r="BO12" s="225"/>
      <c r="BP12" s="225"/>
      <c r="BQ12" s="225"/>
      <c r="BR12" s="225"/>
      <c r="BS12" s="225"/>
      <c r="BT12" s="225"/>
      <c r="BU12" s="225"/>
      <c r="BV12" s="225"/>
      <c r="BW12" s="225"/>
      <c r="BX12" s="225"/>
      <c r="BY12" s="225"/>
      <c r="BZ12" s="225"/>
      <c r="CA12" s="225"/>
      <c r="CB12" s="225"/>
      <c r="CC12" s="225"/>
      <c r="CD12" s="225"/>
      <c r="CE12" s="225"/>
      <c r="CF12" s="225"/>
      <c r="CG12" s="225"/>
      <c r="CH12" s="225"/>
      <c r="CI12" s="225"/>
      <c r="CJ12" s="225"/>
      <c r="CK12" s="226"/>
    </row>
    <row r="13" spans="1:90" x14ac:dyDescent="0.3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7"/>
      <c r="BJ13" s="224"/>
      <c r="BK13" s="225"/>
      <c r="BL13" s="225"/>
      <c r="BM13" s="225"/>
      <c r="BN13" s="225"/>
      <c r="BO13" s="225"/>
      <c r="BP13" s="225"/>
      <c r="BQ13" s="225"/>
      <c r="BR13" s="225"/>
      <c r="BS13" s="225"/>
      <c r="BT13" s="225"/>
      <c r="BU13" s="225"/>
      <c r="BV13" s="225"/>
      <c r="BW13" s="225"/>
      <c r="BX13" s="225"/>
      <c r="BY13" s="225"/>
      <c r="BZ13" s="225"/>
      <c r="CA13" s="225"/>
      <c r="CB13" s="225"/>
      <c r="CC13" s="225"/>
      <c r="CD13" s="225"/>
      <c r="CE13" s="225"/>
      <c r="CF13" s="225"/>
      <c r="CG13" s="225"/>
      <c r="CH13" s="225"/>
      <c r="CI13" s="225"/>
      <c r="CJ13" s="225"/>
      <c r="CK13" s="226"/>
    </row>
    <row r="14" spans="1:90" x14ac:dyDescent="0.3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7"/>
      <c r="BJ14" s="224"/>
      <c r="BK14" s="225"/>
      <c r="BL14" s="225"/>
      <c r="BM14" s="225"/>
      <c r="BN14" s="225"/>
      <c r="BO14" s="225"/>
      <c r="BP14" s="225"/>
      <c r="BQ14" s="225"/>
      <c r="BR14" s="225"/>
      <c r="BS14" s="225"/>
      <c r="BT14" s="225"/>
      <c r="BU14" s="225"/>
      <c r="BV14" s="225"/>
      <c r="BW14" s="225"/>
      <c r="BX14" s="225"/>
      <c r="BY14" s="225"/>
      <c r="BZ14" s="225"/>
      <c r="CA14" s="225"/>
      <c r="CB14" s="225"/>
      <c r="CC14" s="225"/>
      <c r="CD14" s="225"/>
      <c r="CE14" s="225"/>
      <c r="CF14" s="225"/>
      <c r="CG14" s="225"/>
      <c r="CH14" s="225"/>
      <c r="CI14" s="225"/>
      <c r="CJ14" s="225"/>
      <c r="CK14" s="226"/>
    </row>
    <row r="15" spans="1:90" x14ac:dyDescent="0.3">
      <c r="A15" s="12" t="s">
        <v>28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7"/>
      <c r="BJ15" s="224"/>
      <c r="BK15" s="225"/>
      <c r="BL15" s="225"/>
      <c r="BM15" s="225"/>
      <c r="BN15" s="225"/>
      <c r="BO15" s="225"/>
      <c r="BP15" s="225"/>
      <c r="BQ15" s="225"/>
      <c r="BR15" s="225"/>
      <c r="BS15" s="225"/>
      <c r="BT15" s="225"/>
      <c r="BU15" s="225"/>
      <c r="BV15" s="225"/>
      <c r="BW15" s="225"/>
      <c r="BX15" s="225"/>
      <c r="BY15" s="225"/>
      <c r="BZ15" s="225"/>
      <c r="CA15" s="225"/>
      <c r="CB15" s="225"/>
      <c r="CC15" s="225"/>
      <c r="CD15" s="225"/>
      <c r="CE15" s="225"/>
      <c r="CF15" s="225"/>
      <c r="CG15" s="225"/>
      <c r="CH15" s="225"/>
      <c r="CI15" s="225"/>
      <c r="CJ15" s="225"/>
      <c r="CK15" s="226"/>
    </row>
    <row r="16" spans="1:90" x14ac:dyDescent="0.3">
      <c r="A16" s="220">
        <f>IF(Q23&lt;1.8,1,IF(Q23&gt;2.8,3,IF(Q23&lt;2.8&gt;1.8,2,0)))</f>
        <v>3</v>
      </c>
      <c r="B16" s="220"/>
      <c r="C16" s="4" t="str">
        <f>Objetivos!C17</f>
        <v>+</v>
      </c>
      <c r="D16" s="4" t="str">
        <f>Objetivos!D17</f>
        <v>Ventas Mensuales (en miles)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7"/>
      <c r="BJ16" s="227"/>
      <c r="BK16" s="228"/>
      <c r="BL16" s="228"/>
      <c r="BM16" s="228"/>
      <c r="BN16" s="228"/>
      <c r="BO16" s="228"/>
      <c r="BP16" s="228"/>
      <c r="BQ16" s="228"/>
      <c r="BR16" s="228"/>
      <c r="BS16" s="228"/>
      <c r="BT16" s="228"/>
      <c r="BU16" s="228"/>
      <c r="BV16" s="228"/>
      <c r="BW16" s="228"/>
      <c r="BX16" s="228"/>
      <c r="BY16" s="228"/>
      <c r="BZ16" s="228"/>
      <c r="CA16" s="228"/>
      <c r="CB16" s="228"/>
      <c r="CC16" s="228"/>
      <c r="CD16" s="228"/>
      <c r="CE16" s="228"/>
      <c r="CF16" s="228"/>
      <c r="CG16" s="228"/>
      <c r="CH16" s="228"/>
      <c r="CI16" s="228"/>
      <c r="CJ16" s="228"/>
      <c r="CK16" s="229"/>
    </row>
    <row r="17" spans="1:89" x14ac:dyDescent="0.3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7"/>
    </row>
    <row r="18" spans="1:89" x14ac:dyDescent="0.3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7"/>
      <c r="BM18" s="10" t="s">
        <v>87</v>
      </c>
    </row>
    <row r="19" spans="1:89" x14ac:dyDescent="0.3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7"/>
      <c r="BJ19" s="221"/>
      <c r="BK19" s="222"/>
      <c r="BL19" s="222"/>
      <c r="BM19" s="222"/>
      <c r="BN19" s="222"/>
      <c r="BO19" s="222"/>
      <c r="BP19" s="222"/>
      <c r="BQ19" s="222"/>
      <c r="BR19" s="222"/>
      <c r="BS19" s="222"/>
      <c r="BT19" s="222"/>
      <c r="BU19" s="222"/>
      <c r="BV19" s="222"/>
      <c r="BW19" s="222"/>
      <c r="BX19" s="222"/>
      <c r="BY19" s="222"/>
      <c r="BZ19" s="222"/>
      <c r="CA19" s="222"/>
      <c r="CB19" s="222"/>
      <c r="CC19" s="222"/>
      <c r="CD19" s="222"/>
      <c r="CE19" s="222"/>
      <c r="CF19" s="222"/>
      <c r="CG19" s="222"/>
      <c r="CH19" s="222"/>
      <c r="CI19" s="222"/>
      <c r="CJ19" s="222"/>
      <c r="CK19" s="223"/>
    </row>
    <row r="20" spans="1:89" x14ac:dyDescent="0.3">
      <c r="A20" s="4"/>
      <c r="B20" s="4"/>
      <c r="C20" s="4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30"/>
      <c r="BJ20" s="224"/>
      <c r="BK20" s="225"/>
      <c r="BL20" s="225"/>
      <c r="BM20" s="225"/>
      <c r="BN20" s="225"/>
      <c r="BO20" s="225"/>
      <c r="BP20" s="225"/>
      <c r="BQ20" s="225"/>
      <c r="BR20" s="225"/>
      <c r="BS20" s="225"/>
      <c r="BT20" s="225"/>
      <c r="BU20" s="225"/>
      <c r="BV20" s="225"/>
      <c r="BW20" s="225"/>
      <c r="BX20" s="225"/>
      <c r="BY20" s="225"/>
      <c r="BZ20" s="225"/>
      <c r="CA20" s="225"/>
      <c r="CB20" s="225"/>
      <c r="CC20" s="225"/>
      <c r="CD20" s="225"/>
      <c r="CE20" s="225"/>
      <c r="CF20" s="225"/>
      <c r="CG20" s="225"/>
      <c r="CH20" s="225"/>
      <c r="CI20" s="225"/>
      <c r="CJ20" s="225"/>
      <c r="CK20" s="226"/>
    </row>
    <row r="21" spans="1:89" x14ac:dyDescent="0.3">
      <c r="A21" s="4"/>
      <c r="B21" s="4"/>
      <c r="C21" s="4"/>
      <c r="D21" s="29"/>
      <c r="E21" s="29"/>
      <c r="F21" s="29"/>
      <c r="G21" s="29"/>
      <c r="H21" s="29"/>
      <c r="I21" s="29"/>
      <c r="J21" s="29"/>
      <c r="K21" s="40"/>
      <c r="L21" s="40"/>
      <c r="M21" s="40"/>
      <c r="N21" s="40"/>
      <c r="O21" s="40"/>
      <c r="P21" s="40"/>
      <c r="Q21" s="40"/>
      <c r="R21" s="40"/>
      <c r="S21" s="40"/>
      <c r="T21" s="41"/>
      <c r="X21" s="260" t="s">
        <v>29</v>
      </c>
      <c r="Y21" s="260"/>
      <c r="Z21" s="260"/>
      <c r="AA21" s="260"/>
      <c r="AB21" s="260"/>
      <c r="AC21" s="260"/>
      <c r="AD21" s="260"/>
      <c r="AE21" s="260"/>
      <c r="AF21" s="260"/>
      <c r="AG21" s="260" t="s">
        <v>17</v>
      </c>
      <c r="AH21" s="260"/>
      <c r="AI21" s="260"/>
      <c r="AJ21" s="260"/>
      <c r="AK21" s="260"/>
      <c r="AL21" s="260"/>
      <c r="AM21" s="260"/>
      <c r="AN21" s="260"/>
      <c r="AO21" s="260"/>
      <c r="AP21" s="260" t="s">
        <v>0</v>
      </c>
      <c r="AQ21" s="260"/>
      <c r="AR21" s="260"/>
      <c r="AS21" s="260"/>
      <c r="AT21" s="260"/>
      <c r="AU21" s="260"/>
      <c r="AV21" s="260"/>
      <c r="AW21" s="260"/>
      <c r="AX21" s="260"/>
      <c r="AY21" s="260" t="s">
        <v>22</v>
      </c>
      <c r="AZ21" s="260"/>
      <c r="BA21" s="260"/>
      <c r="BB21" s="260"/>
      <c r="BC21" s="260"/>
      <c r="BD21" s="260"/>
      <c r="BE21" s="260"/>
      <c r="BF21" s="260"/>
      <c r="BG21" s="260"/>
      <c r="BJ21" s="224"/>
      <c r="BK21" s="225"/>
      <c r="BL21" s="225"/>
      <c r="BM21" s="225"/>
      <c r="BN21" s="225"/>
      <c r="BO21" s="225"/>
      <c r="BP21" s="225"/>
      <c r="BQ21" s="225"/>
      <c r="BR21" s="225"/>
      <c r="BS21" s="225"/>
      <c r="BT21" s="225"/>
      <c r="BU21" s="225"/>
      <c r="BV21" s="225"/>
      <c r="BW21" s="225"/>
      <c r="BX21" s="225"/>
      <c r="BY21" s="225"/>
      <c r="BZ21" s="225"/>
      <c r="CA21" s="225"/>
      <c r="CB21" s="225"/>
      <c r="CC21" s="225"/>
      <c r="CD21" s="225"/>
      <c r="CE21" s="225"/>
      <c r="CF21" s="225"/>
      <c r="CG21" s="225"/>
      <c r="CH21" s="225"/>
      <c r="CI21" s="225"/>
      <c r="CJ21" s="225"/>
      <c r="CK21" s="226"/>
    </row>
    <row r="22" spans="1:89" x14ac:dyDescent="0.3">
      <c r="A22" s="4"/>
      <c r="B22" s="4"/>
      <c r="C22" s="4"/>
      <c r="D22" s="29"/>
      <c r="E22" s="29"/>
      <c r="F22" s="29"/>
      <c r="G22" s="29"/>
      <c r="H22" s="29"/>
      <c r="I22" s="29"/>
      <c r="J22" s="29"/>
      <c r="K22" s="40"/>
      <c r="L22" s="40"/>
      <c r="M22" s="40"/>
      <c r="N22" s="40"/>
      <c r="O22" s="40"/>
      <c r="P22" s="40"/>
      <c r="Q22" s="40"/>
      <c r="R22" s="273">
        <f>COUNTIF(T22:T33,"&gt;0")</f>
        <v>12</v>
      </c>
      <c r="S22" s="273"/>
      <c r="T22" s="41">
        <f>IF(V22&lt;4,V22,0)</f>
        <v>3</v>
      </c>
      <c r="V22" s="231">
        <f>IF(AY22=0,0,INDEX('Aux Datos 1'!$AT:$BF,MATCH('Aux Datos 1'!$AT$16,'Aux Datos 1'!$AT:$AT,0),MATCH(LEFT(X22,3),'Aux Datos 1'!$AT$7:$BF$7,0)))</f>
        <v>3</v>
      </c>
      <c r="W22" s="232"/>
      <c r="X22" s="261" t="s">
        <v>89</v>
      </c>
      <c r="Y22" s="261"/>
      <c r="Z22" s="261"/>
      <c r="AA22" s="261"/>
      <c r="AB22" s="261"/>
      <c r="AC22" s="261"/>
      <c r="AD22" s="261"/>
      <c r="AE22" s="261"/>
      <c r="AF22" s="261"/>
      <c r="AG22" s="262">
        <f>'Aux Datos 2'!$D$67</f>
        <v>42000</v>
      </c>
      <c r="AH22" s="262"/>
      <c r="AI22" s="262"/>
      <c r="AJ22" s="262"/>
      <c r="AK22" s="262"/>
      <c r="AL22" s="262"/>
      <c r="AM22" s="262"/>
      <c r="AN22" s="262"/>
      <c r="AO22" s="262"/>
      <c r="AP22" s="262">
        <f>'Aux Datos 2'!$D$66</f>
        <v>45000</v>
      </c>
      <c r="AQ22" s="262"/>
      <c r="AR22" s="262"/>
      <c r="AS22" s="262"/>
      <c r="AT22" s="262"/>
      <c r="AU22" s="262"/>
      <c r="AV22" s="262"/>
      <c r="AW22" s="262"/>
      <c r="AX22" s="262"/>
      <c r="AY22" s="259">
        <f>+'Aux Datos 1'!AF$16</f>
        <v>0.93333333333333335</v>
      </c>
      <c r="AZ22" s="259"/>
      <c r="BA22" s="259"/>
      <c r="BB22" s="259"/>
      <c r="BC22" s="259"/>
      <c r="BD22" s="259"/>
      <c r="BE22" s="259"/>
      <c r="BF22" s="259"/>
      <c r="BG22" s="259"/>
      <c r="BJ22" s="224"/>
      <c r="BK22" s="225"/>
      <c r="BL22" s="225"/>
      <c r="BM22" s="225"/>
      <c r="BN22" s="225"/>
      <c r="BO22" s="225"/>
      <c r="BP22" s="225"/>
      <c r="BQ22" s="225"/>
      <c r="BR22" s="225"/>
      <c r="BS22" s="225"/>
      <c r="BT22" s="225"/>
      <c r="BU22" s="225"/>
      <c r="BV22" s="225"/>
      <c r="BW22" s="225"/>
      <c r="BX22" s="225"/>
      <c r="BY22" s="225"/>
      <c r="BZ22" s="225"/>
      <c r="CA22" s="225"/>
      <c r="CB22" s="225"/>
      <c r="CC22" s="225"/>
      <c r="CD22" s="225"/>
      <c r="CE22" s="225"/>
      <c r="CF22" s="225"/>
      <c r="CG22" s="225"/>
      <c r="CH22" s="225"/>
      <c r="CI22" s="225"/>
      <c r="CJ22" s="225"/>
      <c r="CK22" s="226"/>
    </row>
    <row r="23" spans="1:89" x14ac:dyDescent="0.3">
      <c r="A23" s="4"/>
      <c r="B23" s="4"/>
      <c r="C23" s="4"/>
      <c r="D23" s="29"/>
      <c r="E23" s="29"/>
      <c r="F23" s="29"/>
      <c r="G23" s="29"/>
      <c r="H23" s="29"/>
      <c r="I23" s="29"/>
      <c r="J23" s="29"/>
      <c r="K23" s="40"/>
      <c r="L23" s="40"/>
      <c r="M23" s="40"/>
      <c r="N23" s="273">
        <f>+Q23+Clientes2!Q23+Clientes3!Q23</f>
        <v>8.8333333333333321</v>
      </c>
      <c r="O23" s="273"/>
      <c r="P23" s="40"/>
      <c r="Q23" s="40">
        <f>IF(R23=0,0,R23/R22)</f>
        <v>2.9166666666666665</v>
      </c>
      <c r="R23" s="273">
        <f>SUM(T22:T33)</f>
        <v>35</v>
      </c>
      <c r="S23" s="273"/>
      <c r="T23" s="41">
        <f t="shared" ref="T23:T33" si="0">IF(V23&lt;4,V23,0)</f>
        <v>3</v>
      </c>
      <c r="V23" s="268">
        <f>IF(AY23=0,0,INDEX('Aux Datos 1'!$AT:$BF,MATCH('Aux Datos 1'!$AT$16,'Aux Datos 1'!$AT:$AT,0),MATCH(LEFT(X23,3),'Aux Datos 1'!$AT$7:$BF$7,0)))</f>
        <v>3</v>
      </c>
      <c r="W23" s="269"/>
      <c r="X23" s="265" t="s">
        <v>90</v>
      </c>
      <c r="Y23" s="266"/>
      <c r="Z23" s="266"/>
      <c r="AA23" s="266"/>
      <c r="AB23" s="266"/>
      <c r="AC23" s="266"/>
      <c r="AD23" s="266"/>
      <c r="AE23" s="266"/>
      <c r="AF23" s="266"/>
      <c r="AG23" s="236">
        <f>'Aux Datos 2'!$E$67</f>
        <v>42500</v>
      </c>
      <c r="AH23" s="236"/>
      <c r="AI23" s="236"/>
      <c r="AJ23" s="236"/>
      <c r="AK23" s="236"/>
      <c r="AL23" s="236"/>
      <c r="AM23" s="236"/>
      <c r="AN23" s="236"/>
      <c r="AO23" s="236"/>
      <c r="AP23" s="236">
        <f>'Aux Datos 2'!$E$66</f>
        <v>45000</v>
      </c>
      <c r="AQ23" s="236"/>
      <c r="AR23" s="236"/>
      <c r="AS23" s="236"/>
      <c r="AT23" s="236"/>
      <c r="AU23" s="236"/>
      <c r="AV23" s="236"/>
      <c r="AW23" s="236"/>
      <c r="AX23" s="236"/>
      <c r="AY23" s="246">
        <f>+'Aux Datos 1'!AG$16</f>
        <v>0.94444444444444442</v>
      </c>
      <c r="AZ23" s="246"/>
      <c r="BA23" s="246"/>
      <c r="BB23" s="246"/>
      <c r="BC23" s="246"/>
      <c r="BD23" s="246"/>
      <c r="BE23" s="246"/>
      <c r="BF23" s="246"/>
      <c r="BG23" s="246"/>
      <c r="BJ23" s="224"/>
      <c r="BK23" s="225"/>
      <c r="BL23" s="225"/>
      <c r="BM23" s="225"/>
      <c r="BN23" s="225"/>
      <c r="BO23" s="225"/>
      <c r="BP23" s="225"/>
      <c r="BQ23" s="225"/>
      <c r="BR23" s="225"/>
      <c r="BS23" s="225"/>
      <c r="BT23" s="225"/>
      <c r="BU23" s="225"/>
      <c r="BV23" s="225"/>
      <c r="BW23" s="225"/>
      <c r="BX23" s="225"/>
      <c r="BY23" s="225"/>
      <c r="BZ23" s="225"/>
      <c r="CA23" s="225"/>
      <c r="CB23" s="225"/>
      <c r="CC23" s="225"/>
      <c r="CD23" s="225"/>
      <c r="CE23" s="225"/>
      <c r="CF23" s="225"/>
      <c r="CG23" s="225"/>
      <c r="CH23" s="225"/>
      <c r="CI23" s="225"/>
      <c r="CJ23" s="225"/>
      <c r="CK23" s="226"/>
    </row>
    <row r="24" spans="1:89" x14ac:dyDescent="0.3">
      <c r="A24" s="4"/>
      <c r="B24" s="4"/>
      <c r="C24" s="4"/>
      <c r="D24" s="29"/>
      <c r="E24" s="29"/>
      <c r="F24" s="29"/>
      <c r="G24" s="29"/>
      <c r="H24" s="29"/>
      <c r="I24" s="29"/>
      <c r="J24" s="29"/>
      <c r="K24" s="40"/>
      <c r="L24" s="40"/>
      <c r="M24" s="40"/>
      <c r="N24" s="40"/>
      <c r="O24" s="42">
        <f>+N23/3</f>
        <v>2.9444444444444442</v>
      </c>
      <c r="P24" s="40"/>
      <c r="Q24" s="40"/>
      <c r="R24" s="40"/>
      <c r="S24" s="40"/>
      <c r="T24" s="41">
        <f t="shared" si="0"/>
        <v>3</v>
      </c>
      <c r="V24" s="231">
        <f>IF(AY24=0,0,INDEX('Aux Datos 1'!$AT:$BF,MATCH('Aux Datos 1'!$AT$16,'Aux Datos 1'!$AT:$AT,0),MATCH(LEFT(X24,3),'Aux Datos 1'!$AT$7:$BF$7,0)))</f>
        <v>3</v>
      </c>
      <c r="W24" s="232"/>
      <c r="X24" s="261" t="s">
        <v>91</v>
      </c>
      <c r="Y24" s="261"/>
      <c r="Z24" s="261"/>
      <c r="AA24" s="261"/>
      <c r="AB24" s="261"/>
      <c r="AC24" s="261"/>
      <c r="AD24" s="261"/>
      <c r="AE24" s="261"/>
      <c r="AF24" s="261"/>
      <c r="AG24" s="237">
        <f>'Aux Datos 2'!$F$67</f>
        <v>43000</v>
      </c>
      <c r="AH24" s="238"/>
      <c r="AI24" s="238"/>
      <c r="AJ24" s="238"/>
      <c r="AK24" s="238"/>
      <c r="AL24" s="238"/>
      <c r="AM24" s="238"/>
      <c r="AN24" s="238"/>
      <c r="AO24" s="239"/>
      <c r="AP24" s="237">
        <f>'Aux Datos 2'!$F$66</f>
        <v>45000</v>
      </c>
      <c r="AQ24" s="238"/>
      <c r="AR24" s="238"/>
      <c r="AS24" s="238"/>
      <c r="AT24" s="238"/>
      <c r="AU24" s="238"/>
      <c r="AV24" s="238"/>
      <c r="AW24" s="238"/>
      <c r="AX24" s="239"/>
      <c r="AY24" s="247">
        <f>+'Aux Datos 1'!AH$16</f>
        <v>0.9555555555555556</v>
      </c>
      <c r="AZ24" s="248"/>
      <c r="BA24" s="248"/>
      <c r="BB24" s="248"/>
      <c r="BC24" s="248"/>
      <c r="BD24" s="248"/>
      <c r="BE24" s="248"/>
      <c r="BF24" s="248"/>
      <c r="BG24" s="249"/>
      <c r="BJ24" s="224"/>
      <c r="BK24" s="225"/>
      <c r="BL24" s="225"/>
      <c r="BM24" s="225"/>
      <c r="BN24" s="225"/>
      <c r="BO24" s="225"/>
      <c r="BP24" s="225"/>
      <c r="BQ24" s="225"/>
      <c r="BR24" s="225"/>
      <c r="BS24" s="225"/>
      <c r="BT24" s="225"/>
      <c r="BU24" s="225"/>
      <c r="BV24" s="225"/>
      <c r="BW24" s="225"/>
      <c r="BX24" s="225"/>
      <c r="BY24" s="225"/>
      <c r="BZ24" s="225"/>
      <c r="CA24" s="225"/>
      <c r="CB24" s="225"/>
      <c r="CC24" s="225"/>
      <c r="CD24" s="225"/>
      <c r="CE24" s="225"/>
      <c r="CF24" s="225"/>
      <c r="CG24" s="225"/>
      <c r="CH24" s="225"/>
      <c r="CI24" s="225"/>
      <c r="CJ24" s="225"/>
      <c r="CK24" s="226"/>
    </row>
    <row r="25" spans="1:89" x14ac:dyDescent="0.3">
      <c r="A25" s="4"/>
      <c r="B25" s="4"/>
      <c r="C25" s="4"/>
      <c r="D25" s="29"/>
      <c r="E25" s="29"/>
      <c r="F25" s="29"/>
      <c r="G25" s="29"/>
      <c r="H25" s="29"/>
      <c r="I25" s="29"/>
      <c r="J25" s="29"/>
      <c r="K25" s="40"/>
      <c r="L25" s="40"/>
      <c r="M25" s="40"/>
      <c r="N25" s="40"/>
      <c r="O25" s="40"/>
      <c r="P25" s="40"/>
      <c r="Q25" s="40"/>
      <c r="R25" s="40"/>
      <c r="S25" s="40"/>
      <c r="T25" s="41">
        <f t="shared" si="0"/>
        <v>3</v>
      </c>
      <c r="V25" s="268">
        <f>IF(AY25=0,0,INDEX('Aux Datos 1'!$AT:$BF,MATCH('Aux Datos 1'!$AT$16,'Aux Datos 1'!$AT:$AT,0),MATCH(LEFT(X25,3),'Aux Datos 1'!$AT$7:$BF$7,0)))</f>
        <v>3</v>
      </c>
      <c r="W25" s="269"/>
      <c r="X25" s="265" t="s">
        <v>92</v>
      </c>
      <c r="Y25" s="265"/>
      <c r="Z25" s="265"/>
      <c r="AA25" s="265"/>
      <c r="AB25" s="265"/>
      <c r="AC25" s="265"/>
      <c r="AD25" s="265"/>
      <c r="AE25" s="265"/>
      <c r="AF25" s="265"/>
      <c r="AG25" s="240">
        <f>'Aux Datos 2'!$G$67</f>
        <v>48000</v>
      </c>
      <c r="AH25" s="241"/>
      <c r="AI25" s="241"/>
      <c r="AJ25" s="241"/>
      <c r="AK25" s="241"/>
      <c r="AL25" s="241"/>
      <c r="AM25" s="241"/>
      <c r="AN25" s="241"/>
      <c r="AO25" s="242"/>
      <c r="AP25" s="240">
        <f>'Aux Datos 2'!$G$66</f>
        <v>48000</v>
      </c>
      <c r="AQ25" s="241"/>
      <c r="AR25" s="241"/>
      <c r="AS25" s="241"/>
      <c r="AT25" s="241"/>
      <c r="AU25" s="241"/>
      <c r="AV25" s="241"/>
      <c r="AW25" s="241"/>
      <c r="AX25" s="242"/>
      <c r="AY25" s="250">
        <f>+'Aux Datos 1'!AI$16</f>
        <v>1</v>
      </c>
      <c r="AZ25" s="251"/>
      <c r="BA25" s="251"/>
      <c r="BB25" s="251"/>
      <c r="BC25" s="251"/>
      <c r="BD25" s="251"/>
      <c r="BE25" s="251"/>
      <c r="BF25" s="251"/>
      <c r="BG25" s="252"/>
      <c r="BJ25" s="227"/>
      <c r="BK25" s="228"/>
      <c r="BL25" s="228"/>
      <c r="BM25" s="228"/>
      <c r="BN25" s="228"/>
      <c r="BO25" s="228"/>
      <c r="BP25" s="228"/>
      <c r="BQ25" s="228"/>
      <c r="BR25" s="228"/>
      <c r="BS25" s="228"/>
      <c r="BT25" s="228"/>
      <c r="BU25" s="228"/>
      <c r="BV25" s="228"/>
      <c r="BW25" s="228"/>
      <c r="BX25" s="228"/>
      <c r="BY25" s="228"/>
      <c r="BZ25" s="228"/>
      <c r="CA25" s="228"/>
      <c r="CB25" s="228"/>
      <c r="CC25" s="228"/>
      <c r="CD25" s="228"/>
      <c r="CE25" s="228"/>
      <c r="CF25" s="228"/>
      <c r="CG25" s="228"/>
      <c r="CH25" s="228"/>
      <c r="CI25" s="228"/>
      <c r="CJ25" s="228"/>
      <c r="CK25" s="229"/>
    </row>
    <row r="26" spans="1:89" x14ac:dyDescent="0.3">
      <c r="A26" s="4"/>
      <c r="B26" s="4"/>
      <c r="C26" s="4"/>
      <c r="D26" s="29"/>
      <c r="E26" s="29"/>
      <c r="F26" s="29"/>
      <c r="G26" s="29"/>
      <c r="H26" s="29"/>
      <c r="I26" s="29"/>
      <c r="J26" s="29"/>
      <c r="K26" s="40"/>
      <c r="L26" s="40"/>
      <c r="M26" s="40"/>
      <c r="N26" s="40"/>
      <c r="O26" s="40"/>
      <c r="P26" s="40"/>
      <c r="Q26" s="40"/>
      <c r="R26" s="40"/>
      <c r="S26" s="40"/>
      <c r="T26" s="41">
        <f t="shared" si="0"/>
        <v>3</v>
      </c>
      <c r="V26" s="231">
        <f>IF(AY26=0,0,INDEX('Aux Datos 1'!$AT:$BF,MATCH('Aux Datos 1'!$AT$16,'Aux Datos 1'!$AT:$AT,0),MATCH(LEFT(X26,3),'Aux Datos 1'!$AT$7:$BF$7,0)))</f>
        <v>3</v>
      </c>
      <c r="W26" s="232"/>
      <c r="X26" s="261" t="s">
        <v>93</v>
      </c>
      <c r="Y26" s="261"/>
      <c r="Z26" s="261"/>
      <c r="AA26" s="261"/>
      <c r="AB26" s="261"/>
      <c r="AC26" s="261"/>
      <c r="AD26" s="261"/>
      <c r="AE26" s="261"/>
      <c r="AF26" s="261"/>
      <c r="AG26" s="237">
        <f>'Aux Datos 2'!$H$67</f>
        <v>52000</v>
      </c>
      <c r="AH26" s="238"/>
      <c r="AI26" s="238"/>
      <c r="AJ26" s="238"/>
      <c r="AK26" s="238"/>
      <c r="AL26" s="238"/>
      <c r="AM26" s="238"/>
      <c r="AN26" s="238"/>
      <c r="AO26" s="239"/>
      <c r="AP26" s="237">
        <f>'Aux Datos 2'!$H$66</f>
        <v>48000</v>
      </c>
      <c r="AQ26" s="238"/>
      <c r="AR26" s="238"/>
      <c r="AS26" s="238"/>
      <c r="AT26" s="238"/>
      <c r="AU26" s="238"/>
      <c r="AV26" s="238"/>
      <c r="AW26" s="238"/>
      <c r="AX26" s="239"/>
      <c r="AY26" s="247">
        <f>+'Aux Datos 1'!AJ$16</f>
        <v>1.0833333333333333</v>
      </c>
      <c r="AZ26" s="248"/>
      <c r="BA26" s="248"/>
      <c r="BB26" s="248"/>
      <c r="BC26" s="248"/>
      <c r="BD26" s="248"/>
      <c r="BE26" s="248"/>
      <c r="BF26" s="248"/>
      <c r="BG26" s="249"/>
    </row>
    <row r="27" spans="1:89" x14ac:dyDescent="0.3">
      <c r="A27" s="4"/>
      <c r="B27" s="4"/>
      <c r="C27" s="4"/>
      <c r="D27" s="29"/>
      <c r="E27" s="29"/>
      <c r="F27" s="29"/>
      <c r="G27" s="29"/>
      <c r="H27" s="29"/>
      <c r="I27" s="29"/>
      <c r="J27" s="29"/>
      <c r="K27" s="40"/>
      <c r="L27" s="40"/>
      <c r="M27" s="40"/>
      <c r="N27" s="40"/>
      <c r="O27" s="40"/>
      <c r="P27" s="40"/>
      <c r="Q27" s="40"/>
      <c r="R27" s="40"/>
      <c r="S27" s="40"/>
      <c r="T27" s="41">
        <f t="shared" si="0"/>
        <v>3</v>
      </c>
      <c r="V27" s="268">
        <f>IF(AY27=0,0,INDEX('Aux Datos 1'!$AT:$BF,MATCH('Aux Datos 1'!$AT$16,'Aux Datos 1'!$AT:$AT,0),MATCH(LEFT(X27,3),'Aux Datos 1'!$AT$7:$BF$7,0)))</f>
        <v>3</v>
      </c>
      <c r="W27" s="269"/>
      <c r="X27" s="265" t="s">
        <v>94</v>
      </c>
      <c r="Y27" s="265"/>
      <c r="Z27" s="265"/>
      <c r="AA27" s="265"/>
      <c r="AB27" s="265"/>
      <c r="AC27" s="265"/>
      <c r="AD27" s="265"/>
      <c r="AE27" s="265"/>
      <c r="AF27" s="265"/>
      <c r="AG27" s="240">
        <f>'Aux Datos 2'!$I$67</f>
        <v>48000</v>
      </c>
      <c r="AH27" s="241"/>
      <c r="AI27" s="241"/>
      <c r="AJ27" s="241"/>
      <c r="AK27" s="241"/>
      <c r="AL27" s="241"/>
      <c r="AM27" s="241"/>
      <c r="AN27" s="241"/>
      <c r="AO27" s="242"/>
      <c r="AP27" s="240">
        <f>'Aux Datos 2'!$I$66</f>
        <v>48000</v>
      </c>
      <c r="AQ27" s="241"/>
      <c r="AR27" s="241"/>
      <c r="AS27" s="241"/>
      <c r="AT27" s="241"/>
      <c r="AU27" s="241"/>
      <c r="AV27" s="241"/>
      <c r="AW27" s="241"/>
      <c r="AX27" s="242"/>
      <c r="AY27" s="250">
        <f>+'Aux Datos 1'!AK$16</f>
        <v>1</v>
      </c>
      <c r="AZ27" s="251"/>
      <c r="BA27" s="251"/>
      <c r="BB27" s="251"/>
      <c r="BC27" s="251"/>
      <c r="BD27" s="251"/>
      <c r="BE27" s="251"/>
      <c r="BF27" s="251"/>
      <c r="BG27" s="252"/>
      <c r="BM27" s="10" t="s">
        <v>88</v>
      </c>
    </row>
    <row r="28" spans="1:89" ht="15" customHeight="1" x14ac:dyDescent="0.3">
      <c r="A28" s="4"/>
      <c r="B28" s="4"/>
      <c r="C28" s="4"/>
      <c r="D28" s="29"/>
      <c r="E28" s="29"/>
      <c r="F28" s="29"/>
      <c r="G28" s="29"/>
      <c r="H28" s="29"/>
      <c r="I28" s="29"/>
      <c r="J28" s="29"/>
      <c r="K28" s="40"/>
      <c r="L28" s="40"/>
      <c r="M28" s="40"/>
      <c r="N28" s="40"/>
      <c r="O28" s="40"/>
      <c r="P28" s="40"/>
      <c r="Q28" s="40"/>
      <c r="R28" s="40"/>
      <c r="S28" s="40"/>
      <c r="T28" s="41">
        <f t="shared" si="0"/>
        <v>3</v>
      </c>
      <c r="V28" s="231">
        <f>IF(AY28=0,0,INDEX('Aux Datos 1'!$AT:$BF,MATCH('Aux Datos 1'!$AT$16,'Aux Datos 1'!$AT:$AT,0),MATCH(LEFT(X28,3),'Aux Datos 1'!$AT$7:$BF$7,0)))</f>
        <v>3</v>
      </c>
      <c r="W28" s="232"/>
      <c r="X28" s="261" t="s">
        <v>95</v>
      </c>
      <c r="Y28" s="261"/>
      <c r="Z28" s="261"/>
      <c r="AA28" s="261"/>
      <c r="AB28" s="261"/>
      <c r="AC28" s="261"/>
      <c r="AD28" s="261"/>
      <c r="AE28" s="261"/>
      <c r="AF28" s="261"/>
      <c r="AG28" s="237">
        <f>'Aux Datos 2'!$J$67</f>
        <v>55000</v>
      </c>
      <c r="AH28" s="238"/>
      <c r="AI28" s="238"/>
      <c r="AJ28" s="238"/>
      <c r="AK28" s="238"/>
      <c r="AL28" s="238"/>
      <c r="AM28" s="238"/>
      <c r="AN28" s="238"/>
      <c r="AO28" s="239"/>
      <c r="AP28" s="237">
        <f>'Aux Datos 2'!$J$66</f>
        <v>52000</v>
      </c>
      <c r="AQ28" s="238"/>
      <c r="AR28" s="238"/>
      <c r="AS28" s="238"/>
      <c r="AT28" s="238"/>
      <c r="AU28" s="238"/>
      <c r="AV28" s="238"/>
      <c r="AW28" s="238"/>
      <c r="AX28" s="239"/>
      <c r="AY28" s="247">
        <f>+'Aux Datos 1'!AL$16</f>
        <v>1.0576923076923077</v>
      </c>
      <c r="AZ28" s="248"/>
      <c r="BA28" s="248"/>
      <c r="BB28" s="248"/>
      <c r="BC28" s="248"/>
      <c r="BD28" s="248"/>
      <c r="BE28" s="248"/>
      <c r="BF28" s="248"/>
      <c r="BG28" s="249"/>
      <c r="BJ28" s="230">
        <v>3</v>
      </c>
      <c r="BK28" s="230"/>
      <c r="BL28" s="270" t="s">
        <v>40</v>
      </c>
      <c r="BM28" s="271"/>
      <c r="BN28" s="271"/>
      <c r="BO28" s="271"/>
      <c r="BP28" s="271"/>
      <c r="BQ28" s="271"/>
      <c r="BR28" s="271"/>
      <c r="BS28" s="271"/>
      <c r="BT28" s="271"/>
      <c r="BU28" s="271"/>
      <c r="BV28" s="271"/>
      <c r="BW28" s="271"/>
      <c r="BX28" s="271"/>
      <c r="BY28" s="271"/>
      <c r="BZ28" s="271"/>
      <c r="CA28" s="271"/>
      <c r="CB28" s="271"/>
      <c r="CC28" s="271"/>
      <c r="CD28" s="271"/>
      <c r="CE28" s="271"/>
      <c r="CF28" s="271"/>
      <c r="CG28" s="271"/>
      <c r="CH28" s="271"/>
      <c r="CI28" s="271"/>
      <c r="CJ28" s="271"/>
      <c r="CK28" s="272"/>
    </row>
    <row r="29" spans="1:89" x14ac:dyDescent="0.3">
      <c r="A29" s="4"/>
      <c r="B29" s="4"/>
      <c r="C29" s="4"/>
      <c r="D29" s="29"/>
      <c r="E29" s="29"/>
      <c r="F29" s="29"/>
      <c r="G29" s="29"/>
      <c r="H29" s="29"/>
      <c r="I29" s="29"/>
      <c r="J29" s="29"/>
      <c r="K29" s="40"/>
      <c r="L29" s="40"/>
      <c r="M29" s="40"/>
      <c r="N29" s="40"/>
      <c r="O29" s="40"/>
      <c r="P29" s="40"/>
      <c r="Q29" s="40"/>
      <c r="R29" s="40"/>
      <c r="S29" s="40"/>
      <c r="T29" s="41">
        <f t="shared" si="0"/>
        <v>3</v>
      </c>
      <c r="V29" s="268">
        <f>IF(AY29=0,0,INDEX('Aux Datos 1'!$AT:$BF,MATCH('Aux Datos 1'!$AT$16,'Aux Datos 1'!$AT:$AT,0),MATCH(LEFT(X29,3),'Aux Datos 1'!$AT$7:$BF$7,0)))</f>
        <v>3</v>
      </c>
      <c r="W29" s="269"/>
      <c r="X29" s="265" t="s">
        <v>96</v>
      </c>
      <c r="Y29" s="265"/>
      <c r="Z29" s="265"/>
      <c r="AA29" s="265"/>
      <c r="AB29" s="265"/>
      <c r="AC29" s="265"/>
      <c r="AD29" s="265"/>
      <c r="AE29" s="265"/>
      <c r="AF29" s="265"/>
      <c r="AG29" s="240">
        <f>'Aux Datos 2'!$K$67</f>
        <v>52000</v>
      </c>
      <c r="AH29" s="241"/>
      <c r="AI29" s="241"/>
      <c r="AJ29" s="241"/>
      <c r="AK29" s="241"/>
      <c r="AL29" s="241"/>
      <c r="AM29" s="241"/>
      <c r="AN29" s="241"/>
      <c r="AO29" s="242"/>
      <c r="AP29" s="240">
        <f>'Aux Datos 2'!$K$66</f>
        <v>54000</v>
      </c>
      <c r="AQ29" s="241"/>
      <c r="AR29" s="241"/>
      <c r="AS29" s="241"/>
      <c r="AT29" s="241"/>
      <c r="AU29" s="241"/>
      <c r="AV29" s="241"/>
      <c r="AW29" s="241"/>
      <c r="AX29" s="242"/>
      <c r="AY29" s="250">
        <f>+'Aux Datos 1'!AM$16</f>
        <v>0.96296296296296291</v>
      </c>
      <c r="AZ29" s="251"/>
      <c r="BA29" s="251"/>
      <c r="BB29" s="251"/>
      <c r="BC29" s="251"/>
      <c r="BD29" s="251"/>
      <c r="BE29" s="251"/>
      <c r="BF29" s="251"/>
      <c r="BG29" s="252"/>
      <c r="BJ29" s="230"/>
      <c r="BK29" s="230"/>
      <c r="BL29" s="18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20"/>
    </row>
    <row r="30" spans="1:89" x14ac:dyDescent="0.3">
      <c r="A30" s="4"/>
      <c r="B30" s="4"/>
      <c r="C30" s="4"/>
      <c r="D30" s="29"/>
      <c r="E30" s="29"/>
      <c r="F30" s="29"/>
      <c r="G30" s="29"/>
      <c r="H30" s="29"/>
      <c r="I30" s="29"/>
      <c r="J30" s="29"/>
      <c r="K30" s="40"/>
      <c r="L30" s="40"/>
      <c r="M30" s="40"/>
      <c r="N30" s="40"/>
      <c r="O30" s="40"/>
      <c r="P30" s="40"/>
      <c r="Q30" s="40"/>
      <c r="R30" s="40"/>
      <c r="S30" s="40"/>
      <c r="T30" s="41">
        <f t="shared" si="0"/>
        <v>3</v>
      </c>
      <c r="V30" s="231">
        <f>IF(AY30=0,0,INDEX('Aux Datos 1'!$AT:$BF,MATCH('Aux Datos 1'!$AT$16,'Aux Datos 1'!$AT:$AT,0),MATCH(LEFT(X30,3),'Aux Datos 1'!$AT$7:$BF$7,0)))</f>
        <v>3</v>
      </c>
      <c r="W30" s="232"/>
      <c r="X30" s="261" t="s">
        <v>132</v>
      </c>
      <c r="Y30" s="261"/>
      <c r="Z30" s="261"/>
      <c r="AA30" s="261"/>
      <c r="AB30" s="261"/>
      <c r="AC30" s="261"/>
      <c r="AD30" s="261"/>
      <c r="AE30" s="261"/>
      <c r="AF30" s="261"/>
      <c r="AG30" s="237">
        <f>'Aux Datos 2'!$L$67</f>
        <v>48000</v>
      </c>
      <c r="AH30" s="238"/>
      <c r="AI30" s="238"/>
      <c r="AJ30" s="238"/>
      <c r="AK30" s="238"/>
      <c r="AL30" s="238"/>
      <c r="AM30" s="238"/>
      <c r="AN30" s="238"/>
      <c r="AO30" s="239"/>
      <c r="AP30" s="237">
        <f>'Aux Datos 2'!$L$66</f>
        <v>50000</v>
      </c>
      <c r="AQ30" s="238"/>
      <c r="AR30" s="238"/>
      <c r="AS30" s="238"/>
      <c r="AT30" s="238"/>
      <c r="AU30" s="238"/>
      <c r="AV30" s="238"/>
      <c r="AW30" s="238"/>
      <c r="AX30" s="239"/>
      <c r="AY30" s="247">
        <f>+'Aux Datos 1'!AN$16</f>
        <v>0.96</v>
      </c>
      <c r="AZ30" s="248"/>
      <c r="BA30" s="248"/>
      <c r="BB30" s="248"/>
      <c r="BC30" s="248"/>
      <c r="BD30" s="248"/>
      <c r="BE30" s="248"/>
      <c r="BF30" s="248"/>
      <c r="BG30" s="249"/>
      <c r="BJ30" s="230">
        <v>3</v>
      </c>
      <c r="BK30" s="230"/>
      <c r="BL30" s="243" t="s">
        <v>41</v>
      </c>
      <c r="BM30" s="244"/>
      <c r="BN30" s="244"/>
      <c r="BO30" s="244"/>
      <c r="BP30" s="244"/>
      <c r="BQ30" s="244"/>
      <c r="BR30" s="244"/>
      <c r="BS30" s="244"/>
      <c r="BT30" s="244"/>
      <c r="BU30" s="244"/>
      <c r="BV30" s="244"/>
      <c r="BW30" s="244"/>
      <c r="BX30" s="244"/>
      <c r="BY30" s="244"/>
      <c r="BZ30" s="244"/>
      <c r="CA30" s="244"/>
      <c r="CB30" s="244"/>
      <c r="CC30" s="244"/>
      <c r="CD30" s="244"/>
      <c r="CE30" s="244"/>
      <c r="CF30" s="244"/>
      <c r="CG30" s="244"/>
      <c r="CH30" s="244"/>
      <c r="CI30" s="244"/>
      <c r="CJ30" s="244"/>
      <c r="CK30" s="245"/>
    </row>
    <row r="31" spans="1:89" x14ac:dyDescent="0.3">
      <c r="A31" s="4"/>
      <c r="B31" s="4"/>
      <c r="C31" s="4"/>
      <c r="D31" s="29"/>
      <c r="E31" s="29"/>
      <c r="F31" s="29"/>
      <c r="G31" s="29"/>
      <c r="H31" s="29"/>
      <c r="I31" s="29"/>
      <c r="J31" s="29"/>
      <c r="K31" s="40"/>
      <c r="L31" s="40"/>
      <c r="M31" s="40"/>
      <c r="N31" s="40"/>
      <c r="O31" s="40"/>
      <c r="P31" s="40"/>
      <c r="Q31" s="40"/>
      <c r="R31" s="40"/>
      <c r="S31" s="40"/>
      <c r="T31" s="41">
        <f t="shared" si="0"/>
        <v>3</v>
      </c>
      <c r="V31" s="268">
        <f>IF(AY31=0,0,INDEX('Aux Datos 1'!$AT:$BF,MATCH('Aux Datos 1'!$AT$16,'Aux Datos 1'!$AT:$AT,0),MATCH(LEFT(X31,3),'Aux Datos 1'!$AT$7:$BF$7,0)))</f>
        <v>3</v>
      </c>
      <c r="W31" s="269"/>
      <c r="X31" s="265" t="s">
        <v>97</v>
      </c>
      <c r="Y31" s="265"/>
      <c r="Z31" s="265"/>
      <c r="AA31" s="265"/>
      <c r="AB31" s="265"/>
      <c r="AC31" s="265"/>
      <c r="AD31" s="265"/>
      <c r="AE31" s="265"/>
      <c r="AF31" s="265"/>
      <c r="AG31" s="240">
        <f>'Aux Datos 2'!$M$67</f>
        <v>44000</v>
      </c>
      <c r="AH31" s="241"/>
      <c r="AI31" s="241"/>
      <c r="AJ31" s="241"/>
      <c r="AK31" s="241"/>
      <c r="AL31" s="241"/>
      <c r="AM31" s="241"/>
      <c r="AN31" s="241"/>
      <c r="AO31" s="242"/>
      <c r="AP31" s="240">
        <f>'Aux Datos 2'!$M$66</f>
        <v>48000</v>
      </c>
      <c r="AQ31" s="241"/>
      <c r="AR31" s="241"/>
      <c r="AS31" s="241"/>
      <c r="AT31" s="241"/>
      <c r="AU31" s="241"/>
      <c r="AV31" s="241"/>
      <c r="AW31" s="241"/>
      <c r="AX31" s="242"/>
      <c r="AY31" s="250">
        <f>+'Aux Datos 1'!AO$16</f>
        <v>0.91666666666666663</v>
      </c>
      <c r="AZ31" s="251"/>
      <c r="BA31" s="251"/>
      <c r="BB31" s="251"/>
      <c r="BC31" s="251"/>
      <c r="BD31" s="251"/>
      <c r="BE31" s="251"/>
      <c r="BF31" s="251"/>
      <c r="BG31" s="252"/>
      <c r="BJ31" s="230"/>
      <c r="BK31" s="230"/>
      <c r="BL31" s="21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3"/>
    </row>
    <row r="32" spans="1:89" x14ac:dyDescent="0.3">
      <c r="A32" s="4"/>
      <c r="B32" s="4"/>
      <c r="C32" s="4"/>
      <c r="D32" s="29"/>
      <c r="E32" s="29"/>
      <c r="F32" s="29"/>
      <c r="G32" s="29"/>
      <c r="H32" s="29"/>
      <c r="I32" s="29"/>
      <c r="J32" s="29"/>
      <c r="K32" s="40"/>
      <c r="L32" s="40"/>
      <c r="M32" s="40"/>
      <c r="N32" s="40"/>
      <c r="O32" s="40"/>
      <c r="P32" s="40"/>
      <c r="Q32" s="40"/>
      <c r="R32" s="40"/>
      <c r="S32" s="40"/>
      <c r="T32" s="41">
        <f t="shared" si="0"/>
        <v>2</v>
      </c>
      <c r="V32" s="231">
        <f>IF(AY32=0,0,INDEX('Aux Datos 1'!$AT:$BF,MATCH('Aux Datos 1'!$AT$16,'Aux Datos 1'!$AT:$AT,0),MATCH(LEFT(X32,3),'Aux Datos 1'!$AT$7:$BF$7,0)))</f>
        <v>2</v>
      </c>
      <c r="W32" s="232"/>
      <c r="X32" s="261" t="s">
        <v>98</v>
      </c>
      <c r="Y32" s="261"/>
      <c r="Z32" s="261"/>
      <c r="AA32" s="261"/>
      <c r="AB32" s="261"/>
      <c r="AC32" s="261"/>
      <c r="AD32" s="261"/>
      <c r="AE32" s="261"/>
      <c r="AF32" s="261"/>
      <c r="AG32" s="237">
        <f>'Aux Datos 2'!$N$67</f>
        <v>42000</v>
      </c>
      <c r="AH32" s="238"/>
      <c r="AI32" s="238"/>
      <c r="AJ32" s="238"/>
      <c r="AK32" s="238"/>
      <c r="AL32" s="238"/>
      <c r="AM32" s="238"/>
      <c r="AN32" s="238"/>
      <c r="AO32" s="239"/>
      <c r="AP32" s="237">
        <f>'Aux Datos 2'!$N$66</f>
        <v>48000</v>
      </c>
      <c r="AQ32" s="238"/>
      <c r="AR32" s="238"/>
      <c r="AS32" s="238"/>
      <c r="AT32" s="238"/>
      <c r="AU32" s="238"/>
      <c r="AV32" s="238"/>
      <c r="AW32" s="238"/>
      <c r="AX32" s="239"/>
      <c r="AY32" s="247">
        <f>+'Aux Datos 1'!AP$16</f>
        <v>0.875</v>
      </c>
      <c r="AZ32" s="248"/>
      <c r="BA32" s="248"/>
      <c r="BB32" s="248"/>
      <c r="BC32" s="248"/>
      <c r="BD32" s="248"/>
      <c r="BE32" s="248"/>
      <c r="BF32" s="248"/>
      <c r="BG32" s="249"/>
      <c r="BJ32" s="230">
        <v>3</v>
      </c>
      <c r="BK32" s="230"/>
      <c r="BL32" s="243" t="s">
        <v>42</v>
      </c>
      <c r="BM32" s="244"/>
      <c r="BN32" s="244"/>
      <c r="BO32" s="244"/>
      <c r="BP32" s="244"/>
      <c r="BQ32" s="244"/>
      <c r="BR32" s="244"/>
      <c r="BS32" s="244"/>
      <c r="BT32" s="244"/>
      <c r="BU32" s="244"/>
      <c r="BV32" s="244"/>
      <c r="BW32" s="244"/>
      <c r="BX32" s="244"/>
      <c r="BY32" s="244"/>
      <c r="BZ32" s="244"/>
      <c r="CA32" s="244"/>
      <c r="CB32" s="244"/>
      <c r="CC32" s="244"/>
      <c r="CD32" s="244"/>
      <c r="CE32" s="244"/>
      <c r="CF32" s="244"/>
      <c r="CG32" s="244"/>
      <c r="CH32" s="244"/>
      <c r="CI32" s="244"/>
      <c r="CJ32" s="244"/>
      <c r="CK32" s="245"/>
    </row>
    <row r="33" spans="1:89" x14ac:dyDescent="0.3">
      <c r="A33" s="4"/>
      <c r="B33" s="4"/>
      <c r="C33" s="4"/>
      <c r="D33" s="29"/>
      <c r="E33" s="29"/>
      <c r="F33" s="29"/>
      <c r="G33" s="29"/>
      <c r="H33" s="29"/>
      <c r="I33" s="29"/>
      <c r="J33" s="29"/>
      <c r="K33" s="40"/>
      <c r="L33" s="40"/>
      <c r="M33" s="40"/>
      <c r="N33" s="40"/>
      <c r="O33" s="40"/>
      <c r="P33" s="40"/>
      <c r="Q33" s="40"/>
      <c r="R33" s="40"/>
      <c r="S33" s="40"/>
      <c r="T33" s="41">
        <f t="shared" si="0"/>
        <v>3</v>
      </c>
      <c r="V33" s="268">
        <f>IF(AY33=0,0,INDEX('Aux Datos 1'!$AT:$BF,MATCH('Aux Datos 1'!$AT$16,'Aux Datos 1'!$AT:$AT,0),MATCH(LEFT(X33,3),'Aux Datos 1'!$AT$7:$BF$7,0)))</f>
        <v>3</v>
      </c>
      <c r="W33" s="269"/>
      <c r="X33" s="265" t="s">
        <v>99</v>
      </c>
      <c r="Y33" s="265"/>
      <c r="Z33" s="265"/>
      <c r="AA33" s="265"/>
      <c r="AB33" s="265"/>
      <c r="AC33" s="265"/>
      <c r="AD33" s="265"/>
      <c r="AE33" s="265"/>
      <c r="AF33" s="265"/>
      <c r="AG33" s="240">
        <f>'Aux Datos 2'!$O$67</f>
        <v>42000</v>
      </c>
      <c r="AH33" s="241"/>
      <c r="AI33" s="241"/>
      <c r="AJ33" s="241"/>
      <c r="AK33" s="241"/>
      <c r="AL33" s="241"/>
      <c r="AM33" s="241"/>
      <c r="AN33" s="241"/>
      <c r="AO33" s="242"/>
      <c r="AP33" s="240">
        <f>'Aux Datos 2'!$O$66</f>
        <v>42000</v>
      </c>
      <c r="AQ33" s="241"/>
      <c r="AR33" s="241"/>
      <c r="AS33" s="241"/>
      <c r="AT33" s="241"/>
      <c r="AU33" s="241"/>
      <c r="AV33" s="241"/>
      <c r="AW33" s="241"/>
      <c r="AX33" s="242"/>
      <c r="AY33" s="250">
        <f>+'Aux Datos 1'!AQ$16</f>
        <v>1</v>
      </c>
      <c r="AZ33" s="251"/>
      <c r="BA33" s="251"/>
      <c r="BB33" s="251"/>
      <c r="BC33" s="251"/>
      <c r="BD33" s="251"/>
      <c r="BE33" s="251"/>
      <c r="BF33" s="251"/>
      <c r="BG33" s="252"/>
      <c r="BJ33" s="230"/>
      <c r="BK33" s="230"/>
      <c r="BL33" s="21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3"/>
    </row>
    <row r="34" spans="1:89" x14ac:dyDescent="0.3">
      <c r="A34" s="14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</row>
    <row r="35" spans="1:89" ht="15" customHeight="1" x14ac:dyDescent="0.3"/>
    <row r="36" spans="1:89" ht="15" customHeight="1" x14ac:dyDescent="0.3"/>
    <row r="37" spans="1:89" ht="15" customHeight="1" x14ac:dyDescent="0.3"/>
    <row r="38" spans="1:89" ht="15" customHeight="1" x14ac:dyDescent="0.3"/>
    <row r="39" spans="1:89" ht="15" customHeight="1" x14ac:dyDescent="0.3"/>
    <row r="40" spans="1:89" ht="15" customHeight="1" x14ac:dyDescent="0.3"/>
    <row r="41" spans="1:89" ht="15" customHeight="1" x14ac:dyDescent="0.3"/>
    <row r="42" spans="1:89" ht="15" customHeight="1" x14ac:dyDescent="0.3"/>
    <row r="43" spans="1:89" ht="15" customHeight="1" x14ac:dyDescent="0.3"/>
    <row r="44" spans="1:89" ht="15" customHeight="1" x14ac:dyDescent="0.3"/>
    <row r="45" spans="1:89" ht="15" customHeight="1" x14ac:dyDescent="0.3"/>
    <row r="46" spans="1:89" ht="15" customHeight="1" x14ac:dyDescent="0.3"/>
    <row r="47" spans="1:89" ht="15" customHeight="1" x14ac:dyDescent="0.3"/>
    <row r="48" spans="1:89" ht="15" customHeight="1" x14ac:dyDescent="0.3"/>
    <row r="49" ht="15" customHeight="1" x14ac:dyDescent="0.3"/>
    <row r="50" ht="15" customHeight="1" x14ac:dyDescent="0.3"/>
  </sheetData>
  <customSheetViews>
    <customSheetView guid="{866E79C6-ED26-4269-9589-BDD48744743B}" showGridLines="0" showRowCol="0" hiddenRows="1" hiddenColumns="1">
      <selection activeCell="A2" sqref="A2"/>
      <pageMargins left="0.511811024" right="0.511811024" top="0.78740157499999996" bottom="0.78740157499999996" header="0.31496062000000002" footer="0.31496062000000002"/>
      <pageSetup paperSize="9" orientation="portrait" horizontalDpi="4294967293" verticalDpi="4294967293" r:id="rId1"/>
    </customSheetView>
  </customSheetViews>
  <mergeCells count="82">
    <mergeCell ref="AP32:AX32"/>
    <mergeCell ref="AY32:BG32"/>
    <mergeCell ref="AY31:BG31"/>
    <mergeCell ref="V29:W29"/>
    <mergeCell ref="X29:AF29"/>
    <mergeCell ref="AG29:AO29"/>
    <mergeCell ref="AP29:AX29"/>
    <mergeCell ref="AY29:BG29"/>
    <mergeCell ref="AP30:AX30"/>
    <mergeCell ref="AY30:BG30"/>
    <mergeCell ref="X31:AF31"/>
    <mergeCell ref="V30:W30"/>
    <mergeCell ref="X30:AF30"/>
    <mergeCell ref="V26:W26"/>
    <mergeCell ref="X26:AF26"/>
    <mergeCell ref="V25:W25"/>
    <mergeCell ref="X25:AF25"/>
    <mergeCell ref="V28:W28"/>
    <mergeCell ref="X28:AF28"/>
    <mergeCell ref="AG27:AO27"/>
    <mergeCell ref="AP27:AX27"/>
    <mergeCell ref="AY27:BG27"/>
    <mergeCell ref="V33:W33"/>
    <mergeCell ref="X33:AF33"/>
    <mergeCell ref="AG33:AO33"/>
    <mergeCell ref="AP33:AX33"/>
    <mergeCell ref="AY33:BG33"/>
    <mergeCell ref="AG28:AO28"/>
    <mergeCell ref="V32:W32"/>
    <mergeCell ref="X32:AF32"/>
    <mergeCell ref="AG32:AO32"/>
    <mergeCell ref="V27:W27"/>
    <mergeCell ref="X27:AF27"/>
    <mergeCell ref="AG30:AO30"/>
    <mergeCell ref="V31:W31"/>
    <mergeCell ref="B6:C6"/>
    <mergeCell ref="A10:B10"/>
    <mergeCell ref="A11:B11"/>
    <mergeCell ref="A12:B12"/>
    <mergeCell ref="AG25:AO25"/>
    <mergeCell ref="V24:W24"/>
    <mergeCell ref="X24:AF24"/>
    <mergeCell ref="AG24:AO24"/>
    <mergeCell ref="R22:S22"/>
    <mergeCell ref="N23:O23"/>
    <mergeCell ref="R23:S23"/>
    <mergeCell ref="V23:W23"/>
    <mergeCell ref="X23:AF23"/>
    <mergeCell ref="V22:W22"/>
    <mergeCell ref="X22:AF22"/>
    <mergeCell ref="BX6:BZ7"/>
    <mergeCell ref="CA7:CL7"/>
    <mergeCell ref="A16:B16"/>
    <mergeCell ref="BL32:CK32"/>
    <mergeCell ref="BJ19:CK25"/>
    <mergeCell ref="X21:AF21"/>
    <mergeCell ref="AG21:AO21"/>
    <mergeCell ref="AP21:AX21"/>
    <mergeCell ref="AY21:BG21"/>
    <mergeCell ref="BJ28:BK29"/>
    <mergeCell ref="BJ32:BK33"/>
    <mergeCell ref="BJ30:BK31"/>
    <mergeCell ref="AG31:AO31"/>
    <mergeCell ref="AP31:AX31"/>
    <mergeCell ref="BL28:CK28"/>
    <mergeCell ref="AG22:AO22"/>
    <mergeCell ref="BL30:CK30"/>
    <mergeCell ref="AG23:AO23"/>
    <mergeCell ref="AP23:AX23"/>
    <mergeCell ref="AY23:BG23"/>
    <mergeCell ref="BJ10:CK16"/>
    <mergeCell ref="AP22:AX22"/>
    <mergeCell ref="AY22:BG22"/>
    <mergeCell ref="AP25:AX25"/>
    <mergeCell ref="AY25:BG25"/>
    <mergeCell ref="AP24:AX24"/>
    <mergeCell ref="AY24:BG24"/>
    <mergeCell ref="AG26:AO26"/>
    <mergeCell ref="AP26:AX26"/>
    <mergeCell ref="AY26:BG26"/>
    <mergeCell ref="AP28:AX28"/>
    <mergeCell ref="AY28:BG28"/>
  </mergeCells>
  <conditionalFormatting sqref="A10:B10">
    <cfRule type="iconSet" priority="44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1:B11">
    <cfRule type="iconSet" priority="43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2:B12">
    <cfRule type="iconSet" priority="42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6:B16">
    <cfRule type="iconSet" priority="40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B6:C6">
    <cfRule type="iconSet" priority="45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2:W22">
    <cfRule type="iconSet" priority="1">
      <iconSet iconSet="4TrafficLights" showValue="0">
        <cfvo type="percent" val="0"/>
        <cfvo type="num" val="1"/>
        <cfvo type="num" val="2"/>
        <cfvo type="num" val="3"/>
      </iconSet>
    </cfRule>
    <cfRule type="iconSet" priority="2">
      <iconSet iconSet="4TrafficLights" showValue="0">
        <cfvo type="percent" val="0"/>
        <cfvo type="num" val="1"/>
        <cfvo type="num" val="2"/>
        <cfvo type="num" val="3"/>
      </iconSet>
    </cfRule>
    <cfRule type="iconSet" priority="3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2:W33">
    <cfRule type="iconSet" priority="4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3:W23">
    <cfRule type="iconSet" priority="4">
      <iconSet iconSet="4TrafficLights" showValue="0">
        <cfvo type="percent" val="0"/>
        <cfvo type="num" val="1"/>
        <cfvo type="num" val="2"/>
        <cfvo type="num" val="3"/>
      </iconSet>
    </cfRule>
    <cfRule type="iconSet" priority="5">
      <iconSet iconSet="4TrafficLights" showValue="0">
        <cfvo type="percent" val="0"/>
        <cfvo type="num" val="1"/>
        <cfvo type="num" val="2"/>
        <cfvo type="num" val="3"/>
      </iconSet>
    </cfRule>
    <cfRule type="iconSet" priority="6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4:W24">
    <cfRule type="iconSet" priority="10">
      <iconSet iconSet="4TrafficLights" showValue="0">
        <cfvo type="percent" val="0"/>
        <cfvo type="num" val="1"/>
        <cfvo type="num" val="2"/>
        <cfvo type="num" val="3"/>
      </iconSet>
    </cfRule>
    <cfRule type="iconSet" priority="11">
      <iconSet iconSet="4TrafficLights" showValue="0">
        <cfvo type="percent" val="0"/>
        <cfvo type="num" val="1"/>
        <cfvo type="num" val="2"/>
        <cfvo type="num" val="3"/>
      </iconSet>
    </cfRule>
    <cfRule type="iconSet" priority="12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5:W25">
    <cfRule type="iconSet" priority="7">
      <iconSet iconSet="4TrafficLights" showValue="0">
        <cfvo type="percent" val="0"/>
        <cfvo type="num" val="1"/>
        <cfvo type="num" val="2"/>
        <cfvo type="num" val="3"/>
      </iconSet>
    </cfRule>
    <cfRule type="iconSet" priority="8">
      <iconSet iconSet="4TrafficLights" showValue="0">
        <cfvo type="percent" val="0"/>
        <cfvo type="num" val="1"/>
        <cfvo type="num" val="2"/>
        <cfvo type="num" val="3"/>
      </iconSet>
    </cfRule>
    <cfRule type="iconSet" priority="9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6:W26">
    <cfRule type="iconSet" priority="16">
      <iconSet iconSet="4TrafficLights" showValue="0">
        <cfvo type="percent" val="0"/>
        <cfvo type="num" val="1"/>
        <cfvo type="num" val="2"/>
        <cfvo type="num" val="3"/>
      </iconSet>
    </cfRule>
    <cfRule type="iconSet" priority="17">
      <iconSet iconSet="4TrafficLights" showValue="0">
        <cfvo type="percent" val="0"/>
        <cfvo type="num" val="1"/>
        <cfvo type="num" val="2"/>
        <cfvo type="num" val="3"/>
      </iconSet>
    </cfRule>
    <cfRule type="iconSet" priority="18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7:W27">
    <cfRule type="iconSet" priority="13">
      <iconSet iconSet="4TrafficLights" showValue="0">
        <cfvo type="percent" val="0"/>
        <cfvo type="num" val="1"/>
        <cfvo type="num" val="2"/>
        <cfvo type="num" val="3"/>
      </iconSet>
    </cfRule>
    <cfRule type="iconSet" priority="14">
      <iconSet iconSet="4TrafficLights" showValue="0">
        <cfvo type="percent" val="0"/>
        <cfvo type="num" val="1"/>
        <cfvo type="num" val="2"/>
        <cfvo type="num" val="3"/>
      </iconSet>
    </cfRule>
    <cfRule type="iconSet" priority="15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8:W28">
    <cfRule type="iconSet" priority="24">
      <iconSet iconSet="4TrafficLights" showValue="0">
        <cfvo type="percent" val="0"/>
        <cfvo type="num" val="1"/>
        <cfvo type="num" val="2"/>
        <cfvo type="num" val="3"/>
      </iconSet>
    </cfRule>
    <cfRule type="iconSet" priority="23">
      <iconSet iconSet="4TrafficLights" showValue="0">
        <cfvo type="percent" val="0"/>
        <cfvo type="num" val="1"/>
        <cfvo type="num" val="2"/>
        <cfvo type="num" val="3"/>
      </iconSet>
    </cfRule>
    <cfRule type="iconSet" priority="22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9:W29">
    <cfRule type="iconSet" priority="21">
      <iconSet iconSet="4TrafficLights" showValue="0">
        <cfvo type="percent" val="0"/>
        <cfvo type="num" val="1"/>
        <cfvo type="num" val="2"/>
        <cfvo type="num" val="3"/>
      </iconSet>
    </cfRule>
    <cfRule type="iconSet" priority="20">
      <iconSet iconSet="4TrafficLights" showValue="0">
        <cfvo type="percent" val="0"/>
        <cfvo type="num" val="1"/>
        <cfvo type="num" val="2"/>
        <cfvo type="num" val="3"/>
      </iconSet>
    </cfRule>
    <cfRule type="iconSet" priority="19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0:W30">
    <cfRule type="iconSet" priority="28">
      <iconSet iconSet="4TrafficLights" showValue="0">
        <cfvo type="percent" val="0"/>
        <cfvo type="num" val="1"/>
        <cfvo type="num" val="2"/>
        <cfvo type="num" val="3"/>
      </iconSet>
    </cfRule>
    <cfRule type="iconSet" priority="29">
      <iconSet iconSet="4TrafficLights" showValue="0">
        <cfvo type="percent" val="0"/>
        <cfvo type="num" val="1"/>
        <cfvo type="num" val="2"/>
        <cfvo type="num" val="3"/>
      </iconSet>
    </cfRule>
    <cfRule type="iconSet" priority="30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1:W31">
    <cfRule type="iconSet" priority="27">
      <iconSet iconSet="4TrafficLights" showValue="0">
        <cfvo type="percent" val="0"/>
        <cfvo type="num" val="1"/>
        <cfvo type="num" val="2"/>
        <cfvo type="num" val="3"/>
      </iconSet>
    </cfRule>
    <cfRule type="iconSet" priority="26">
      <iconSet iconSet="4TrafficLights" showValue="0">
        <cfvo type="percent" val="0"/>
        <cfvo type="num" val="1"/>
        <cfvo type="num" val="2"/>
        <cfvo type="num" val="3"/>
      </iconSet>
    </cfRule>
    <cfRule type="iconSet" priority="25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2:W32">
    <cfRule type="iconSet" priority="34">
      <iconSet iconSet="4TrafficLights" showValue="0">
        <cfvo type="percent" val="0"/>
        <cfvo type="num" val="1"/>
        <cfvo type="num" val="2"/>
        <cfvo type="num" val="3"/>
      </iconSet>
    </cfRule>
    <cfRule type="iconSet" priority="36">
      <iconSet iconSet="4TrafficLights" showValue="0">
        <cfvo type="percent" val="0"/>
        <cfvo type="num" val="1"/>
        <cfvo type="num" val="2"/>
        <cfvo type="num" val="3"/>
      </iconSet>
    </cfRule>
    <cfRule type="iconSet" priority="35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3:W33">
    <cfRule type="iconSet" priority="31">
      <iconSet iconSet="4TrafficLights" showValue="0">
        <cfvo type="percent" val="0"/>
        <cfvo type="num" val="1"/>
        <cfvo type="num" val="2"/>
        <cfvo type="num" val="3"/>
      </iconSet>
    </cfRule>
    <cfRule type="iconSet" priority="32">
      <iconSet iconSet="4TrafficLights" showValue="0">
        <cfvo type="percent" val="0"/>
        <cfvo type="num" val="1"/>
        <cfvo type="num" val="2"/>
        <cfvo type="num" val="3"/>
      </iconSet>
    </cfRule>
    <cfRule type="iconSet" priority="33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BJ28:BK29">
    <cfRule type="iconSet" priority="39">
      <iconSet iconSet="3Flags" showValue="0">
        <cfvo type="percent" val="0"/>
        <cfvo type="num" val="2"/>
        <cfvo type="num" val="3"/>
      </iconSet>
    </cfRule>
  </conditionalFormatting>
  <conditionalFormatting sqref="BJ30:BK31">
    <cfRule type="iconSet" priority="38">
      <iconSet iconSet="3Flags" showValue="0">
        <cfvo type="percent" val="0"/>
        <cfvo type="num" val="2"/>
        <cfvo type="num" val="3"/>
      </iconSet>
    </cfRule>
  </conditionalFormatting>
  <conditionalFormatting sqref="BJ32:BK33">
    <cfRule type="iconSet" priority="37">
      <iconSet iconSet="3Flags" showValue="0">
        <cfvo type="percent" val="0"/>
        <cfvo type="num" val="2"/>
        <cfvo type="num" val="3"/>
      </iconSet>
    </cfRule>
  </conditionalFormatting>
  <pageMargins left="0.19" right="0.14000000000000001" top="0.78740157480314965" bottom="0.78740157480314965" header="0.31496062992125984" footer="0.31496062992125984"/>
  <pageSetup paperSize="9" scale="93" orientation="landscape" horizontalDpi="4294967293" verticalDpi="4294967293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14">
    <tabColor theme="0" tint="-4.9989318521683403E-2"/>
    <pageSetUpPr fitToPage="1"/>
  </sheetPr>
  <dimension ref="A1:CL50"/>
  <sheetViews>
    <sheetView showGridLines="0" showRowColHeaders="0" workbookViewId="0"/>
  </sheetViews>
  <sheetFormatPr baseColWidth="10" defaultColWidth="9.109375" defaultRowHeight="14.4" x14ac:dyDescent="0.3"/>
  <cols>
    <col min="1" max="90" width="1.6640625" style="1" customWidth="1"/>
    <col min="91" max="116" width="9.109375" style="1" customWidth="1"/>
    <col min="117" max="16384" width="9.109375" style="1"/>
  </cols>
  <sheetData>
    <row r="1" spans="1:90" s="72" customFormat="1" ht="15" customHeight="1" x14ac:dyDescent="0.3"/>
    <row r="2" spans="1:90" s="72" customFormat="1" ht="15" customHeight="1" x14ac:dyDescent="0.3"/>
    <row r="3" spans="1:90" s="72" customFormat="1" ht="15" customHeight="1" x14ac:dyDescent="0.3"/>
    <row r="4" spans="1:90" s="72" customFormat="1" ht="15" customHeight="1" x14ac:dyDescent="0.3">
      <c r="BF4" s="80">
        <f>+Objetivos!K4</f>
        <v>0</v>
      </c>
    </row>
    <row r="5" spans="1:90" s="72" customFormat="1" ht="15" customHeight="1" x14ac:dyDescent="0.3"/>
    <row r="6" spans="1:90" s="72" customFormat="1" ht="15" customHeight="1" x14ac:dyDescent="0.3">
      <c r="B6" s="208">
        <f>+Clientes1!B6:C6</f>
        <v>3</v>
      </c>
      <c r="C6" s="208"/>
      <c r="E6" s="150" t="s">
        <v>147</v>
      </c>
      <c r="BX6" s="218"/>
      <c r="BY6" s="218"/>
      <c r="BZ6" s="218"/>
    </row>
    <row r="7" spans="1:90" s="72" customFormat="1" ht="15" customHeight="1" x14ac:dyDescent="0.3">
      <c r="BX7" s="218"/>
      <c r="BY7" s="218"/>
      <c r="BZ7" s="218"/>
      <c r="CA7" s="219"/>
      <c r="CB7" s="219"/>
      <c r="CC7" s="219"/>
      <c r="CD7" s="219"/>
      <c r="CE7" s="219"/>
      <c r="CF7" s="219"/>
      <c r="CG7" s="219"/>
      <c r="CH7" s="219"/>
      <c r="CI7" s="219"/>
      <c r="CJ7" s="219"/>
      <c r="CK7" s="219"/>
      <c r="CL7" s="219"/>
    </row>
    <row r="8" spans="1:90" x14ac:dyDescent="0.3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7"/>
    </row>
    <row r="9" spans="1:90" x14ac:dyDescent="0.3">
      <c r="A9" s="11" t="s">
        <v>78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7"/>
      <c r="Y9" s="10" t="s">
        <v>85</v>
      </c>
      <c r="BM9" s="10" t="s">
        <v>86</v>
      </c>
    </row>
    <row r="10" spans="1:90" x14ac:dyDescent="0.3">
      <c r="A10" s="220">
        <f>+Clientes1!A16:B16</f>
        <v>3</v>
      </c>
      <c r="B10" s="220"/>
      <c r="C10" s="8" t="str">
        <f>+Clientes1!C10</f>
        <v>Aumentar Ventas</v>
      </c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7"/>
      <c r="BJ10" s="221"/>
      <c r="BK10" s="222"/>
      <c r="BL10" s="222"/>
      <c r="BM10" s="222"/>
      <c r="BN10" s="222"/>
      <c r="BO10" s="222"/>
      <c r="BP10" s="222"/>
      <c r="BQ10" s="222"/>
      <c r="BR10" s="222"/>
      <c r="BS10" s="222"/>
      <c r="BT10" s="222"/>
      <c r="BU10" s="222"/>
      <c r="BV10" s="222"/>
      <c r="BW10" s="222"/>
      <c r="BX10" s="222"/>
      <c r="BY10" s="222"/>
      <c r="BZ10" s="222"/>
      <c r="CA10" s="222"/>
      <c r="CB10" s="222"/>
      <c r="CC10" s="222"/>
      <c r="CD10" s="222"/>
      <c r="CE10" s="222"/>
      <c r="CF10" s="222"/>
      <c r="CG10" s="222"/>
      <c r="CH10" s="222"/>
      <c r="CI10" s="222"/>
      <c r="CJ10" s="222"/>
      <c r="CK10" s="223"/>
    </row>
    <row r="11" spans="1:90" x14ac:dyDescent="0.3">
      <c r="A11" s="208">
        <f>+A16</f>
        <v>3</v>
      </c>
      <c r="B11" s="208"/>
      <c r="C11" s="151" t="str">
        <f>+Clientes1!C11</f>
        <v>Mejorar Satisfac. Cliente</v>
      </c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152"/>
      <c r="BJ11" s="224"/>
      <c r="BK11" s="225"/>
      <c r="BL11" s="225"/>
      <c r="BM11" s="225"/>
      <c r="BN11" s="225"/>
      <c r="BO11" s="225"/>
      <c r="BP11" s="225"/>
      <c r="BQ11" s="225"/>
      <c r="BR11" s="225"/>
      <c r="BS11" s="225"/>
      <c r="BT11" s="225"/>
      <c r="BU11" s="225"/>
      <c r="BV11" s="225"/>
      <c r="BW11" s="225"/>
      <c r="BX11" s="225"/>
      <c r="BY11" s="225"/>
      <c r="BZ11" s="225"/>
      <c r="CA11" s="225"/>
      <c r="CB11" s="225"/>
      <c r="CC11" s="225"/>
      <c r="CD11" s="225"/>
      <c r="CE11" s="225"/>
      <c r="CF11" s="225"/>
      <c r="CG11" s="225"/>
      <c r="CH11" s="225"/>
      <c r="CI11" s="225"/>
      <c r="CJ11" s="225"/>
      <c r="CK11" s="226"/>
    </row>
    <row r="12" spans="1:90" x14ac:dyDescent="0.3">
      <c r="A12" s="220">
        <f>+Clientes3!A16:B16</f>
        <v>3</v>
      </c>
      <c r="B12" s="220"/>
      <c r="C12" s="8" t="str">
        <f>+Clientes1!C12</f>
        <v>Fidelizar Cliente</v>
      </c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7"/>
      <c r="BJ12" s="224"/>
      <c r="BK12" s="225"/>
      <c r="BL12" s="225"/>
      <c r="BM12" s="225"/>
      <c r="BN12" s="225"/>
      <c r="BO12" s="225"/>
      <c r="BP12" s="225"/>
      <c r="BQ12" s="225"/>
      <c r="BR12" s="225"/>
      <c r="BS12" s="225"/>
      <c r="BT12" s="225"/>
      <c r="BU12" s="225"/>
      <c r="BV12" s="225"/>
      <c r="BW12" s="225"/>
      <c r="BX12" s="225"/>
      <c r="BY12" s="225"/>
      <c r="BZ12" s="225"/>
      <c r="CA12" s="225"/>
      <c r="CB12" s="225"/>
      <c r="CC12" s="225"/>
      <c r="CD12" s="225"/>
      <c r="CE12" s="225"/>
      <c r="CF12" s="225"/>
      <c r="CG12" s="225"/>
      <c r="CH12" s="225"/>
      <c r="CI12" s="225"/>
      <c r="CJ12" s="225"/>
      <c r="CK12" s="226"/>
    </row>
    <row r="13" spans="1:90" x14ac:dyDescent="0.3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7"/>
      <c r="BJ13" s="224"/>
      <c r="BK13" s="225"/>
      <c r="BL13" s="225"/>
      <c r="BM13" s="225"/>
      <c r="BN13" s="225"/>
      <c r="BO13" s="225"/>
      <c r="BP13" s="225"/>
      <c r="BQ13" s="225"/>
      <c r="BR13" s="225"/>
      <c r="BS13" s="225"/>
      <c r="BT13" s="225"/>
      <c r="BU13" s="225"/>
      <c r="BV13" s="225"/>
      <c r="BW13" s="225"/>
      <c r="BX13" s="225"/>
      <c r="BY13" s="225"/>
      <c r="BZ13" s="225"/>
      <c r="CA13" s="225"/>
      <c r="CB13" s="225"/>
      <c r="CC13" s="225"/>
      <c r="CD13" s="225"/>
      <c r="CE13" s="225"/>
      <c r="CF13" s="225"/>
      <c r="CG13" s="225"/>
      <c r="CH13" s="225"/>
      <c r="CI13" s="225"/>
      <c r="CJ13" s="225"/>
      <c r="CK13" s="226"/>
    </row>
    <row r="14" spans="1:90" x14ac:dyDescent="0.3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7"/>
      <c r="BJ14" s="224"/>
      <c r="BK14" s="225"/>
      <c r="BL14" s="225"/>
      <c r="BM14" s="225"/>
      <c r="BN14" s="225"/>
      <c r="BO14" s="225"/>
      <c r="BP14" s="225"/>
      <c r="BQ14" s="225"/>
      <c r="BR14" s="225"/>
      <c r="BS14" s="225"/>
      <c r="BT14" s="225"/>
      <c r="BU14" s="225"/>
      <c r="BV14" s="225"/>
      <c r="BW14" s="225"/>
      <c r="BX14" s="225"/>
      <c r="BY14" s="225"/>
      <c r="BZ14" s="225"/>
      <c r="CA14" s="225"/>
      <c r="CB14" s="225"/>
      <c r="CC14" s="225"/>
      <c r="CD14" s="225"/>
      <c r="CE14" s="225"/>
      <c r="CF14" s="225"/>
      <c r="CG14" s="225"/>
      <c r="CH14" s="225"/>
      <c r="CI14" s="225"/>
      <c r="CJ14" s="225"/>
      <c r="CK14" s="226"/>
    </row>
    <row r="15" spans="1:90" x14ac:dyDescent="0.3">
      <c r="A15" s="12" t="s">
        <v>28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7"/>
      <c r="BJ15" s="224"/>
      <c r="BK15" s="225"/>
      <c r="BL15" s="225"/>
      <c r="BM15" s="225"/>
      <c r="BN15" s="225"/>
      <c r="BO15" s="225"/>
      <c r="BP15" s="225"/>
      <c r="BQ15" s="225"/>
      <c r="BR15" s="225"/>
      <c r="BS15" s="225"/>
      <c r="BT15" s="225"/>
      <c r="BU15" s="225"/>
      <c r="BV15" s="225"/>
      <c r="BW15" s="225"/>
      <c r="BX15" s="225"/>
      <c r="BY15" s="225"/>
      <c r="BZ15" s="225"/>
      <c r="CA15" s="225"/>
      <c r="CB15" s="225"/>
      <c r="CC15" s="225"/>
      <c r="CD15" s="225"/>
      <c r="CE15" s="225"/>
      <c r="CF15" s="225"/>
      <c r="CG15" s="225"/>
      <c r="CH15" s="225"/>
      <c r="CI15" s="225"/>
      <c r="CJ15" s="225"/>
      <c r="CK15" s="226"/>
    </row>
    <row r="16" spans="1:90" x14ac:dyDescent="0.3">
      <c r="A16" s="220">
        <f>IF(Q23&lt;1.8,1,IF(Q23&gt;2.8,3,IF(Q23&lt;2.8&gt;1.8,2,0)))</f>
        <v>3</v>
      </c>
      <c r="B16" s="220"/>
      <c r="C16" s="4" t="str">
        <f>Objetivos!C18</f>
        <v>+</v>
      </c>
      <c r="D16" s="4" t="str">
        <f>Objetivos!D18</f>
        <v>Encuestas Satisfactorias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7"/>
      <c r="BJ16" s="227"/>
      <c r="BK16" s="228"/>
      <c r="BL16" s="228"/>
      <c r="BM16" s="228"/>
      <c r="BN16" s="228"/>
      <c r="BO16" s="228"/>
      <c r="BP16" s="228"/>
      <c r="BQ16" s="228"/>
      <c r="BR16" s="228"/>
      <c r="BS16" s="228"/>
      <c r="BT16" s="228"/>
      <c r="BU16" s="228"/>
      <c r="BV16" s="228"/>
      <c r="BW16" s="228"/>
      <c r="BX16" s="228"/>
      <c r="BY16" s="228"/>
      <c r="BZ16" s="228"/>
      <c r="CA16" s="228"/>
      <c r="CB16" s="228"/>
      <c r="CC16" s="228"/>
      <c r="CD16" s="228"/>
      <c r="CE16" s="228"/>
      <c r="CF16" s="228"/>
      <c r="CG16" s="228"/>
      <c r="CH16" s="228"/>
      <c r="CI16" s="228"/>
      <c r="CJ16" s="228"/>
      <c r="CK16" s="229"/>
    </row>
    <row r="17" spans="1:89" x14ac:dyDescent="0.3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7"/>
    </row>
    <row r="18" spans="1:89" x14ac:dyDescent="0.3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7"/>
      <c r="BM18" s="10" t="s">
        <v>87</v>
      </c>
    </row>
    <row r="19" spans="1:89" x14ac:dyDescent="0.3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7"/>
      <c r="BJ19" s="221"/>
      <c r="BK19" s="222"/>
      <c r="BL19" s="222"/>
      <c r="BM19" s="222"/>
      <c r="BN19" s="222"/>
      <c r="BO19" s="222"/>
      <c r="BP19" s="222"/>
      <c r="BQ19" s="222"/>
      <c r="BR19" s="222"/>
      <c r="BS19" s="222"/>
      <c r="BT19" s="222"/>
      <c r="BU19" s="222"/>
      <c r="BV19" s="222"/>
      <c r="BW19" s="222"/>
      <c r="BX19" s="222"/>
      <c r="BY19" s="222"/>
      <c r="BZ19" s="222"/>
      <c r="CA19" s="222"/>
      <c r="CB19" s="222"/>
      <c r="CC19" s="222"/>
      <c r="CD19" s="222"/>
      <c r="CE19" s="222"/>
      <c r="CF19" s="222"/>
      <c r="CG19" s="222"/>
      <c r="CH19" s="222"/>
      <c r="CI19" s="222"/>
      <c r="CJ19" s="222"/>
      <c r="CK19" s="223"/>
    </row>
    <row r="20" spans="1:89" x14ac:dyDescent="0.3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7"/>
      <c r="BJ20" s="224"/>
      <c r="BK20" s="225"/>
      <c r="BL20" s="225"/>
      <c r="BM20" s="225"/>
      <c r="BN20" s="225"/>
      <c r="BO20" s="225"/>
      <c r="BP20" s="225"/>
      <c r="BQ20" s="225"/>
      <c r="BR20" s="225"/>
      <c r="BS20" s="225"/>
      <c r="BT20" s="225"/>
      <c r="BU20" s="225"/>
      <c r="BV20" s="225"/>
      <c r="BW20" s="225"/>
      <c r="BX20" s="225"/>
      <c r="BY20" s="225"/>
      <c r="BZ20" s="225"/>
      <c r="CA20" s="225"/>
      <c r="CB20" s="225"/>
      <c r="CC20" s="225"/>
      <c r="CD20" s="225"/>
      <c r="CE20" s="225"/>
      <c r="CF20" s="225"/>
      <c r="CG20" s="225"/>
      <c r="CH20" s="225"/>
      <c r="CI20" s="225"/>
      <c r="CJ20" s="225"/>
      <c r="CK20" s="226"/>
    </row>
    <row r="21" spans="1:89" x14ac:dyDescent="0.3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24"/>
      <c r="P21" s="24"/>
      <c r="Q21" s="24"/>
      <c r="R21" s="24"/>
      <c r="S21" s="24"/>
      <c r="T21" s="25"/>
      <c r="X21" s="260" t="s">
        <v>29</v>
      </c>
      <c r="Y21" s="260"/>
      <c r="Z21" s="260"/>
      <c r="AA21" s="260"/>
      <c r="AB21" s="260"/>
      <c r="AC21" s="260"/>
      <c r="AD21" s="260"/>
      <c r="AE21" s="260"/>
      <c r="AF21" s="260"/>
      <c r="AG21" s="260" t="s">
        <v>17</v>
      </c>
      <c r="AH21" s="260"/>
      <c r="AI21" s="260"/>
      <c r="AJ21" s="260"/>
      <c r="AK21" s="260"/>
      <c r="AL21" s="260"/>
      <c r="AM21" s="260"/>
      <c r="AN21" s="260"/>
      <c r="AO21" s="260"/>
      <c r="AP21" s="260" t="s">
        <v>0</v>
      </c>
      <c r="AQ21" s="260"/>
      <c r="AR21" s="260"/>
      <c r="AS21" s="260"/>
      <c r="AT21" s="260"/>
      <c r="AU21" s="260"/>
      <c r="AV21" s="260"/>
      <c r="AW21" s="260"/>
      <c r="AX21" s="260"/>
      <c r="AY21" s="260" t="s">
        <v>22</v>
      </c>
      <c r="AZ21" s="260"/>
      <c r="BA21" s="260"/>
      <c r="BB21" s="260"/>
      <c r="BC21" s="260"/>
      <c r="BD21" s="260"/>
      <c r="BE21" s="260"/>
      <c r="BF21" s="260"/>
      <c r="BG21" s="260"/>
      <c r="BJ21" s="224"/>
      <c r="BK21" s="225"/>
      <c r="BL21" s="225"/>
      <c r="BM21" s="225"/>
      <c r="BN21" s="225"/>
      <c r="BO21" s="225"/>
      <c r="BP21" s="225"/>
      <c r="BQ21" s="225"/>
      <c r="BR21" s="225"/>
      <c r="BS21" s="225"/>
      <c r="BT21" s="225"/>
      <c r="BU21" s="225"/>
      <c r="BV21" s="225"/>
      <c r="BW21" s="225"/>
      <c r="BX21" s="225"/>
      <c r="BY21" s="225"/>
      <c r="BZ21" s="225"/>
      <c r="CA21" s="225"/>
      <c r="CB21" s="225"/>
      <c r="CC21" s="225"/>
      <c r="CD21" s="225"/>
      <c r="CE21" s="225"/>
      <c r="CF21" s="225"/>
      <c r="CG21" s="225"/>
      <c r="CH21" s="225"/>
      <c r="CI21" s="225"/>
      <c r="CJ21" s="225"/>
      <c r="CK21" s="226"/>
    </row>
    <row r="22" spans="1:89" x14ac:dyDescent="0.3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24"/>
      <c r="P22" s="24"/>
      <c r="Q22" s="24"/>
      <c r="R22" s="263">
        <f>COUNTIF(T22:T33,"&gt;0")</f>
        <v>12</v>
      </c>
      <c r="S22" s="263"/>
      <c r="T22" s="25">
        <f>IF(V22&lt;4,V22,0)</f>
        <v>3</v>
      </c>
      <c r="V22" s="264">
        <f>IF(AY22=0,0,INDEX('Aux Datos 1'!$AT:$BF,MATCH('Aux Datos 1'!$AT$17,'Aux Datos 1'!$AT:$AT,0),MATCH(LEFT(X22,3),'Aux Datos 1'!$AT$7:$BF$7,0)))</f>
        <v>3</v>
      </c>
      <c r="W22" s="264"/>
      <c r="X22" s="261" t="s">
        <v>89</v>
      </c>
      <c r="Y22" s="261"/>
      <c r="Z22" s="261"/>
      <c r="AA22" s="261"/>
      <c r="AB22" s="261"/>
      <c r="AC22" s="261"/>
      <c r="AD22" s="261"/>
      <c r="AE22" s="261"/>
      <c r="AF22" s="261"/>
      <c r="AG22" s="262">
        <f>'Aux Datos 2'!$D$75</f>
        <v>140</v>
      </c>
      <c r="AH22" s="262"/>
      <c r="AI22" s="262"/>
      <c r="AJ22" s="262"/>
      <c r="AK22" s="262"/>
      <c r="AL22" s="262"/>
      <c r="AM22" s="262"/>
      <c r="AN22" s="262"/>
      <c r="AO22" s="262"/>
      <c r="AP22" s="262">
        <f>'Aux Datos 2'!$D$74</f>
        <v>150</v>
      </c>
      <c r="AQ22" s="262"/>
      <c r="AR22" s="262"/>
      <c r="AS22" s="262"/>
      <c r="AT22" s="262"/>
      <c r="AU22" s="262"/>
      <c r="AV22" s="262"/>
      <c r="AW22" s="262"/>
      <c r="AX22" s="262"/>
      <c r="AY22" s="259">
        <f>+'Aux Datos 1'!AF$17</f>
        <v>0.93333333333333335</v>
      </c>
      <c r="AZ22" s="259"/>
      <c r="BA22" s="259"/>
      <c r="BB22" s="259"/>
      <c r="BC22" s="259"/>
      <c r="BD22" s="259"/>
      <c r="BE22" s="259"/>
      <c r="BF22" s="259"/>
      <c r="BG22" s="259"/>
      <c r="BJ22" s="224"/>
      <c r="BK22" s="225"/>
      <c r="BL22" s="225"/>
      <c r="BM22" s="225"/>
      <c r="BN22" s="225"/>
      <c r="BO22" s="225"/>
      <c r="BP22" s="225"/>
      <c r="BQ22" s="225"/>
      <c r="BR22" s="225"/>
      <c r="BS22" s="225"/>
      <c r="BT22" s="225"/>
      <c r="BU22" s="225"/>
      <c r="BV22" s="225"/>
      <c r="BW22" s="225"/>
      <c r="BX22" s="225"/>
      <c r="BY22" s="225"/>
      <c r="BZ22" s="225"/>
      <c r="CA22" s="225"/>
      <c r="CB22" s="225"/>
      <c r="CC22" s="225"/>
      <c r="CD22" s="225"/>
      <c r="CE22" s="225"/>
      <c r="CF22" s="225"/>
      <c r="CG22" s="225"/>
      <c r="CH22" s="225"/>
      <c r="CI22" s="225"/>
      <c r="CJ22" s="225"/>
      <c r="CK22" s="226"/>
    </row>
    <row r="23" spans="1:89" x14ac:dyDescent="0.3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24"/>
      <c r="P23" s="24"/>
      <c r="Q23" s="24">
        <f>IF(R23=0,0,R23/R22)</f>
        <v>3</v>
      </c>
      <c r="R23" s="263">
        <f>SUM(T22:T33)</f>
        <v>36</v>
      </c>
      <c r="S23" s="263"/>
      <c r="T23" s="25">
        <f t="shared" ref="T23:T33" si="0">IF(V23&lt;4,V23,0)</f>
        <v>3</v>
      </c>
      <c r="V23" s="235">
        <f>IF(AY23=0,0,INDEX('Aux Datos 1'!$AT:$BF,MATCH('Aux Datos 1'!$AT$17,'Aux Datos 1'!$AT:$AT,0),MATCH(LEFT(X23,3),'Aux Datos 1'!$AT$7:$BF$7,0)))</f>
        <v>3</v>
      </c>
      <c r="W23" s="235"/>
      <c r="X23" s="265" t="s">
        <v>90</v>
      </c>
      <c r="Y23" s="266"/>
      <c r="Z23" s="266"/>
      <c r="AA23" s="266"/>
      <c r="AB23" s="266"/>
      <c r="AC23" s="266"/>
      <c r="AD23" s="266"/>
      <c r="AE23" s="266"/>
      <c r="AF23" s="266"/>
      <c r="AG23" s="236">
        <f>'Aux Datos 2'!$E$75</f>
        <v>140</v>
      </c>
      <c r="AH23" s="236"/>
      <c r="AI23" s="236"/>
      <c r="AJ23" s="236"/>
      <c r="AK23" s="236"/>
      <c r="AL23" s="236"/>
      <c r="AM23" s="236"/>
      <c r="AN23" s="236"/>
      <c r="AO23" s="236"/>
      <c r="AP23" s="236">
        <f>'Aux Datos 2'!$E$74</f>
        <v>150</v>
      </c>
      <c r="AQ23" s="236"/>
      <c r="AR23" s="236"/>
      <c r="AS23" s="236"/>
      <c r="AT23" s="236"/>
      <c r="AU23" s="236"/>
      <c r="AV23" s="236"/>
      <c r="AW23" s="236"/>
      <c r="AX23" s="236"/>
      <c r="AY23" s="246">
        <f>+'Aux Datos 1'!AG$17</f>
        <v>0.93333333333333335</v>
      </c>
      <c r="AZ23" s="246"/>
      <c r="BA23" s="246"/>
      <c r="BB23" s="246"/>
      <c r="BC23" s="246"/>
      <c r="BD23" s="246"/>
      <c r="BE23" s="246"/>
      <c r="BF23" s="246"/>
      <c r="BG23" s="246"/>
      <c r="BJ23" s="224"/>
      <c r="BK23" s="225"/>
      <c r="BL23" s="225"/>
      <c r="BM23" s="225"/>
      <c r="BN23" s="225"/>
      <c r="BO23" s="225"/>
      <c r="BP23" s="225"/>
      <c r="BQ23" s="225"/>
      <c r="BR23" s="225"/>
      <c r="BS23" s="225"/>
      <c r="BT23" s="225"/>
      <c r="BU23" s="225"/>
      <c r="BV23" s="225"/>
      <c r="BW23" s="225"/>
      <c r="BX23" s="225"/>
      <c r="BY23" s="225"/>
      <c r="BZ23" s="225"/>
      <c r="CA23" s="225"/>
      <c r="CB23" s="225"/>
      <c r="CC23" s="225"/>
      <c r="CD23" s="225"/>
      <c r="CE23" s="225"/>
      <c r="CF23" s="225"/>
      <c r="CG23" s="225"/>
      <c r="CH23" s="225"/>
      <c r="CI23" s="225"/>
      <c r="CJ23" s="225"/>
      <c r="CK23" s="226"/>
    </row>
    <row r="24" spans="1:89" x14ac:dyDescent="0.3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24"/>
      <c r="P24" s="24"/>
      <c r="Q24" s="24"/>
      <c r="R24" s="24"/>
      <c r="S24" s="24"/>
      <c r="T24" s="25">
        <f t="shared" si="0"/>
        <v>3</v>
      </c>
      <c r="V24" s="264">
        <f>IF(AY24=0,0,INDEX('Aux Datos 1'!$AT:$BF,MATCH('Aux Datos 1'!$AT$17,'Aux Datos 1'!$AT:$AT,0),MATCH(LEFT(X24,3),'Aux Datos 1'!$AT$7:$BF$7,0)))</f>
        <v>3</v>
      </c>
      <c r="W24" s="264"/>
      <c r="X24" s="261" t="s">
        <v>91</v>
      </c>
      <c r="Y24" s="274"/>
      <c r="Z24" s="274"/>
      <c r="AA24" s="274"/>
      <c r="AB24" s="274"/>
      <c r="AC24" s="274"/>
      <c r="AD24" s="274"/>
      <c r="AE24" s="274"/>
      <c r="AF24" s="274"/>
      <c r="AG24" s="262">
        <f>'Aux Datos 2'!$F$75</f>
        <v>135</v>
      </c>
      <c r="AH24" s="262"/>
      <c r="AI24" s="262"/>
      <c r="AJ24" s="262"/>
      <c r="AK24" s="262"/>
      <c r="AL24" s="262"/>
      <c r="AM24" s="262"/>
      <c r="AN24" s="262"/>
      <c r="AO24" s="262"/>
      <c r="AP24" s="262">
        <f>'Aux Datos 2'!$F$74</f>
        <v>140</v>
      </c>
      <c r="AQ24" s="262"/>
      <c r="AR24" s="262"/>
      <c r="AS24" s="262"/>
      <c r="AT24" s="262"/>
      <c r="AU24" s="262"/>
      <c r="AV24" s="262"/>
      <c r="AW24" s="262"/>
      <c r="AX24" s="262"/>
      <c r="AY24" s="259">
        <f>+'Aux Datos 1'!AH$17</f>
        <v>0.9642857142857143</v>
      </c>
      <c r="AZ24" s="259"/>
      <c r="BA24" s="259"/>
      <c r="BB24" s="259"/>
      <c r="BC24" s="259"/>
      <c r="BD24" s="259"/>
      <c r="BE24" s="259"/>
      <c r="BF24" s="259"/>
      <c r="BG24" s="259"/>
      <c r="BJ24" s="224"/>
      <c r="BK24" s="225"/>
      <c r="BL24" s="225"/>
      <c r="BM24" s="225"/>
      <c r="BN24" s="225"/>
      <c r="BO24" s="225"/>
      <c r="BP24" s="225"/>
      <c r="BQ24" s="225"/>
      <c r="BR24" s="225"/>
      <c r="BS24" s="225"/>
      <c r="BT24" s="225"/>
      <c r="BU24" s="225"/>
      <c r="BV24" s="225"/>
      <c r="BW24" s="225"/>
      <c r="BX24" s="225"/>
      <c r="BY24" s="225"/>
      <c r="BZ24" s="225"/>
      <c r="CA24" s="225"/>
      <c r="CB24" s="225"/>
      <c r="CC24" s="225"/>
      <c r="CD24" s="225"/>
      <c r="CE24" s="225"/>
      <c r="CF24" s="225"/>
      <c r="CG24" s="225"/>
      <c r="CH24" s="225"/>
      <c r="CI24" s="225"/>
      <c r="CJ24" s="225"/>
      <c r="CK24" s="226"/>
    </row>
    <row r="25" spans="1:89" x14ac:dyDescent="0.3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24"/>
      <c r="P25" s="24"/>
      <c r="Q25" s="24"/>
      <c r="R25" s="24"/>
      <c r="S25" s="24"/>
      <c r="T25" s="25">
        <f t="shared" si="0"/>
        <v>3</v>
      </c>
      <c r="V25" s="235">
        <f>IF(AY25=0,0,INDEX('Aux Datos 1'!$AT:$BF,MATCH('Aux Datos 1'!$AT$17,'Aux Datos 1'!$AT:$AT,0),MATCH(LEFT(X25,3),'Aux Datos 1'!$AT$7:$BF$7,0)))</f>
        <v>3</v>
      </c>
      <c r="W25" s="235"/>
      <c r="X25" s="265" t="s">
        <v>92</v>
      </c>
      <c r="Y25" s="266"/>
      <c r="Z25" s="266"/>
      <c r="AA25" s="266"/>
      <c r="AB25" s="266"/>
      <c r="AC25" s="266"/>
      <c r="AD25" s="266"/>
      <c r="AE25" s="266"/>
      <c r="AF25" s="266"/>
      <c r="AG25" s="236">
        <f>'Aux Datos 2'!$G$75</f>
        <v>130</v>
      </c>
      <c r="AH25" s="236"/>
      <c r="AI25" s="236"/>
      <c r="AJ25" s="236"/>
      <c r="AK25" s="236"/>
      <c r="AL25" s="236"/>
      <c r="AM25" s="236"/>
      <c r="AN25" s="236"/>
      <c r="AO25" s="236"/>
      <c r="AP25" s="236">
        <f>'Aux Datos 2'!$G$74</f>
        <v>130</v>
      </c>
      <c r="AQ25" s="236"/>
      <c r="AR25" s="236"/>
      <c r="AS25" s="236"/>
      <c r="AT25" s="236"/>
      <c r="AU25" s="236"/>
      <c r="AV25" s="236"/>
      <c r="AW25" s="236"/>
      <c r="AX25" s="236"/>
      <c r="AY25" s="246">
        <f>+'Aux Datos 1'!AI$17</f>
        <v>1</v>
      </c>
      <c r="AZ25" s="246"/>
      <c r="BA25" s="246"/>
      <c r="BB25" s="246"/>
      <c r="BC25" s="246"/>
      <c r="BD25" s="246"/>
      <c r="BE25" s="246"/>
      <c r="BF25" s="246"/>
      <c r="BG25" s="246"/>
      <c r="BJ25" s="227"/>
      <c r="BK25" s="228"/>
      <c r="BL25" s="228"/>
      <c r="BM25" s="228"/>
      <c r="BN25" s="228"/>
      <c r="BO25" s="228"/>
      <c r="BP25" s="228"/>
      <c r="BQ25" s="228"/>
      <c r="BR25" s="228"/>
      <c r="BS25" s="228"/>
      <c r="BT25" s="228"/>
      <c r="BU25" s="228"/>
      <c r="BV25" s="228"/>
      <c r="BW25" s="228"/>
      <c r="BX25" s="228"/>
      <c r="BY25" s="228"/>
      <c r="BZ25" s="228"/>
      <c r="CA25" s="228"/>
      <c r="CB25" s="228"/>
      <c r="CC25" s="228"/>
      <c r="CD25" s="228"/>
      <c r="CE25" s="228"/>
      <c r="CF25" s="228"/>
      <c r="CG25" s="228"/>
      <c r="CH25" s="228"/>
      <c r="CI25" s="228"/>
      <c r="CJ25" s="228"/>
      <c r="CK25" s="229"/>
    </row>
    <row r="26" spans="1:89" x14ac:dyDescent="0.3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24"/>
      <c r="P26" s="24"/>
      <c r="Q26" s="24"/>
      <c r="R26" s="24"/>
      <c r="S26" s="24"/>
      <c r="T26" s="25">
        <f t="shared" si="0"/>
        <v>3</v>
      </c>
      <c r="V26" s="264">
        <f>IF(AY26=0,0,INDEX('Aux Datos 1'!$AT:$BF,MATCH('Aux Datos 1'!$AT$17,'Aux Datos 1'!$AT:$AT,0),MATCH(LEFT(X26,3),'Aux Datos 1'!$AT$7:$BF$7,0)))</f>
        <v>3</v>
      </c>
      <c r="W26" s="264"/>
      <c r="X26" s="261" t="s">
        <v>93</v>
      </c>
      <c r="Y26" s="274"/>
      <c r="Z26" s="274"/>
      <c r="AA26" s="274"/>
      <c r="AB26" s="274"/>
      <c r="AC26" s="274"/>
      <c r="AD26" s="274"/>
      <c r="AE26" s="274"/>
      <c r="AF26" s="274"/>
      <c r="AG26" s="262">
        <f>'Aux Datos 2'!$H$75</f>
        <v>150</v>
      </c>
      <c r="AH26" s="262"/>
      <c r="AI26" s="262"/>
      <c r="AJ26" s="262"/>
      <c r="AK26" s="262"/>
      <c r="AL26" s="262"/>
      <c r="AM26" s="262"/>
      <c r="AN26" s="262"/>
      <c r="AO26" s="262"/>
      <c r="AP26" s="262">
        <f>'Aux Datos 2'!$H$74</f>
        <v>150</v>
      </c>
      <c r="AQ26" s="262"/>
      <c r="AR26" s="262"/>
      <c r="AS26" s="262"/>
      <c r="AT26" s="262"/>
      <c r="AU26" s="262"/>
      <c r="AV26" s="262"/>
      <c r="AW26" s="262"/>
      <c r="AX26" s="262"/>
      <c r="AY26" s="259">
        <f>+'Aux Datos 1'!AJ$17</f>
        <v>1</v>
      </c>
      <c r="AZ26" s="259"/>
      <c r="BA26" s="259"/>
      <c r="BB26" s="259"/>
      <c r="BC26" s="259"/>
      <c r="BD26" s="259"/>
      <c r="BE26" s="259"/>
      <c r="BF26" s="259"/>
      <c r="BG26" s="259"/>
    </row>
    <row r="27" spans="1:89" x14ac:dyDescent="0.3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24"/>
      <c r="P27" s="24"/>
      <c r="Q27" s="24"/>
      <c r="R27" s="24"/>
      <c r="S27" s="24"/>
      <c r="T27" s="25">
        <f t="shared" si="0"/>
        <v>3</v>
      </c>
      <c r="V27" s="235">
        <f>IF(AY27=0,0,INDEX('Aux Datos 1'!$AT:$BF,MATCH('Aux Datos 1'!$AT$17,'Aux Datos 1'!$AT:$AT,0),MATCH(LEFT(X27,3),'Aux Datos 1'!$AT$7:$BF$7,0)))</f>
        <v>3</v>
      </c>
      <c r="W27" s="235"/>
      <c r="X27" s="265" t="s">
        <v>94</v>
      </c>
      <c r="Y27" s="266"/>
      <c r="Z27" s="266"/>
      <c r="AA27" s="266"/>
      <c r="AB27" s="266"/>
      <c r="AC27" s="266"/>
      <c r="AD27" s="266"/>
      <c r="AE27" s="266"/>
      <c r="AF27" s="266"/>
      <c r="AG27" s="236">
        <f>'Aux Datos 2'!$I$75</f>
        <v>160</v>
      </c>
      <c r="AH27" s="236"/>
      <c r="AI27" s="236"/>
      <c r="AJ27" s="236"/>
      <c r="AK27" s="236"/>
      <c r="AL27" s="236"/>
      <c r="AM27" s="236"/>
      <c r="AN27" s="236"/>
      <c r="AO27" s="236"/>
      <c r="AP27" s="236">
        <f>'Aux Datos 2'!$I$74</f>
        <v>160</v>
      </c>
      <c r="AQ27" s="236"/>
      <c r="AR27" s="236"/>
      <c r="AS27" s="236"/>
      <c r="AT27" s="236"/>
      <c r="AU27" s="236"/>
      <c r="AV27" s="236"/>
      <c r="AW27" s="236"/>
      <c r="AX27" s="236"/>
      <c r="AY27" s="246">
        <f>+'Aux Datos 1'!AK$17</f>
        <v>1</v>
      </c>
      <c r="AZ27" s="246"/>
      <c r="BA27" s="246"/>
      <c r="BB27" s="246"/>
      <c r="BC27" s="246"/>
      <c r="BD27" s="246"/>
      <c r="BE27" s="246"/>
      <c r="BF27" s="246"/>
      <c r="BG27" s="246"/>
      <c r="BM27" s="10" t="s">
        <v>88</v>
      </c>
    </row>
    <row r="28" spans="1:89" ht="15" customHeight="1" x14ac:dyDescent="0.3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24"/>
      <c r="P28" s="24"/>
      <c r="Q28" s="24"/>
      <c r="R28" s="24"/>
      <c r="S28" s="24"/>
      <c r="T28" s="25">
        <f t="shared" si="0"/>
        <v>3</v>
      </c>
      <c r="V28" s="264">
        <f>IF(AY28=0,0,INDEX('Aux Datos 1'!$AT:$BF,MATCH('Aux Datos 1'!$AT$17,'Aux Datos 1'!$AT:$AT,0),MATCH(LEFT(X28,3),'Aux Datos 1'!$AT$7:$BF$7,0)))</f>
        <v>3</v>
      </c>
      <c r="W28" s="264"/>
      <c r="X28" s="261" t="s">
        <v>95</v>
      </c>
      <c r="Y28" s="274"/>
      <c r="Z28" s="274"/>
      <c r="AA28" s="274"/>
      <c r="AB28" s="274"/>
      <c r="AC28" s="274"/>
      <c r="AD28" s="274"/>
      <c r="AE28" s="274"/>
      <c r="AF28" s="274"/>
      <c r="AG28" s="262">
        <f>'Aux Datos 2'!$J$75</f>
        <v>175</v>
      </c>
      <c r="AH28" s="262"/>
      <c r="AI28" s="262"/>
      <c r="AJ28" s="262"/>
      <c r="AK28" s="262"/>
      <c r="AL28" s="262"/>
      <c r="AM28" s="262"/>
      <c r="AN28" s="262"/>
      <c r="AO28" s="262"/>
      <c r="AP28" s="262">
        <f>'Aux Datos 2'!$J$74</f>
        <v>160</v>
      </c>
      <c r="AQ28" s="262"/>
      <c r="AR28" s="262"/>
      <c r="AS28" s="262"/>
      <c r="AT28" s="262"/>
      <c r="AU28" s="262"/>
      <c r="AV28" s="262"/>
      <c r="AW28" s="262"/>
      <c r="AX28" s="262"/>
      <c r="AY28" s="259">
        <f>+'Aux Datos 1'!AL$17</f>
        <v>1.09375</v>
      </c>
      <c r="AZ28" s="259"/>
      <c r="BA28" s="259"/>
      <c r="BB28" s="259"/>
      <c r="BC28" s="259"/>
      <c r="BD28" s="259"/>
      <c r="BE28" s="259"/>
      <c r="BF28" s="259"/>
      <c r="BG28" s="259"/>
      <c r="BJ28" s="230">
        <v>3</v>
      </c>
      <c r="BK28" s="230"/>
      <c r="BL28" s="243" t="s">
        <v>43</v>
      </c>
      <c r="BM28" s="244"/>
      <c r="BN28" s="244"/>
      <c r="BO28" s="244"/>
      <c r="BP28" s="244"/>
      <c r="BQ28" s="244"/>
      <c r="BR28" s="244"/>
      <c r="BS28" s="244"/>
      <c r="BT28" s="244"/>
      <c r="BU28" s="244"/>
      <c r="BV28" s="244"/>
      <c r="BW28" s="244"/>
      <c r="BX28" s="244"/>
      <c r="BY28" s="244"/>
      <c r="BZ28" s="244"/>
      <c r="CA28" s="244"/>
      <c r="CB28" s="244"/>
      <c r="CC28" s="244"/>
      <c r="CD28" s="244"/>
      <c r="CE28" s="244"/>
      <c r="CF28" s="244"/>
      <c r="CG28" s="244"/>
      <c r="CH28" s="244"/>
      <c r="CI28" s="244"/>
      <c r="CJ28" s="244"/>
      <c r="CK28" s="245"/>
    </row>
    <row r="29" spans="1:89" x14ac:dyDescent="0.3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24"/>
      <c r="P29" s="24"/>
      <c r="Q29" s="24"/>
      <c r="R29" s="24"/>
      <c r="S29" s="24"/>
      <c r="T29" s="25">
        <f t="shared" si="0"/>
        <v>3</v>
      </c>
      <c r="V29" s="235">
        <f>IF(AY29=0,0,INDEX('Aux Datos 1'!$AT:$BF,MATCH('Aux Datos 1'!$AT$17,'Aux Datos 1'!$AT:$AT,0),MATCH(LEFT(X29,3),'Aux Datos 1'!$AT$7:$BF$7,0)))</f>
        <v>3</v>
      </c>
      <c r="W29" s="235"/>
      <c r="X29" s="265" t="s">
        <v>96</v>
      </c>
      <c r="Y29" s="266"/>
      <c r="Z29" s="266"/>
      <c r="AA29" s="266"/>
      <c r="AB29" s="266"/>
      <c r="AC29" s="266"/>
      <c r="AD29" s="266"/>
      <c r="AE29" s="266"/>
      <c r="AF29" s="266"/>
      <c r="AG29" s="236">
        <f>'Aux Datos 2'!$K$75</f>
        <v>180</v>
      </c>
      <c r="AH29" s="236"/>
      <c r="AI29" s="236"/>
      <c r="AJ29" s="236"/>
      <c r="AK29" s="236"/>
      <c r="AL29" s="236"/>
      <c r="AM29" s="236"/>
      <c r="AN29" s="236"/>
      <c r="AO29" s="236"/>
      <c r="AP29" s="236">
        <f>'Aux Datos 2'!$K$74</f>
        <v>170</v>
      </c>
      <c r="AQ29" s="236"/>
      <c r="AR29" s="236"/>
      <c r="AS29" s="236"/>
      <c r="AT29" s="236"/>
      <c r="AU29" s="236"/>
      <c r="AV29" s="236"/>
      <c r="AW29" s="236"/>
      <c r="AX29" s="236"/>
      <c r="AY29" s="246">
        <f>+'Aux Datos 1'!AM$17</f>
        <v>1.0588235294117647</v>
      </c>
      <c r="AZ29" s="246"/>
      <c r="BA29" s="246"/>
      <c r="BB29" s="246"/>
      <c r="BC29" s="246"/>
      <c r="BD29" s="246"/>
      <c r="BE29" s="246"/>
      <c r="BF29" s="246"/>
      <c r="BG29" s="246"/>
      <c r="BJ29" s="230"/>
      <c r="BK29" s="230"/>
      <c r="BL29" s="21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3"/>
    </row>
    <row r="30" spans="1:89" x14ac:dyDescent="0.3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24"/>
      <c r="P30" s="24"/>
      <c r="Q30" s="24"/>
      <c r="R30" s="24"/>
      <c r="S30" s="24"/>
      <c r="T30" s="25">
        <f t="shared" si="0"/>
        <v>3</v>
      </c>
      <c r="V30" s="264">
        <f>IF(AY30=0,0,INDEX('Aux Datos 1'!$AT:$BF,MATCH('Aux Datos 1'!$AT$17,'Aux Datos 1'!$AT:$AT,0),MATCH(LEFT(X30,3),'Aux Datos 1'!$AT$7:$BF$7,0)))</f>
        <v>3</v>
      </c>
      <c r="W30" s="264"/>
      <c r="X30" s="261" t="s">
        <v>132</v>
      </c>
      <c r="Y30" s="274"/>
      <c r="Z30" s="274"/>
      <c r="AA30" s="274"/>
      <c r="AB30" s="274"/>
      <c r="AC30" s="274"/>
      <c r="AD30" s="274"/>
      <c r="AE30" s="274"/>
      <c r="AF30" s="274"/>
      <c r="AG30" s="262">
        <f>'Aux Datos 2'!$L$75</f>
        <v>180</v>
      </c>
      <c r="AH30" s="262"/>
      <c r="AI30" s="262"/>
      <c r="AJ30" s="262"/>
      <c r="AK30" s="262"/>
      <c r="AL30" s="262"/>
      <c r="AM30" s="262"/>
      <c r="AN30" s="262"/>
      <c r="AO30" s="262"/>
      <c r="AP30" s="262">
        <f>'Aux Datos 2'!$L$74</f>
        <v>170</v>
      </c>
      <c r="AQ30" s="262"/>
      <c r="AR30" s="262"/>
      <c r="AS30" s="262"/>
      <c r="AT30" s="262"/>
      <c r="AU30" s="262"/>
      <c r="AV30" s="262"/>
      <c r="AW30" s="262"/>
      <c r="AX30" s="262"/>
      <c r="AY30" s="259">
        <f>+'Aux Datos 1'!AN$17</f>
        <v>1.0588235294117647</v>
      </c>
      <c r="AZ30" s="259"/>
      <c r="BA30" s="259"/>
      <c r="BB30" s="259"/>
      <c r="BC30" s="259"/>
      <c r="BD30" s="259"/>
      <c r="BE30" s="259"/>
      <c r="BF30" s="259"/>
      <c r="BG30" s="259"/>
      <c r="BJ30" s="230">
        <v>3</v>
      </c>
      <c r="BK30" s="230"/>
      <c r="BL30" s="243" t="s">
        <v>44</v>
      </c>
      <c r="BM30" s="244"/>
      <c r="BN30" s="244"/>
      <c r="BO30" s="244"/>
      <c r="BP30" s="244"/>
      <c r="BQ30" s="244"/>
      <c r="BR30" s="244"/>
      <c r="BS30" s="244"/>
      <c r="BT30" s="244"/>
      <c r="BU30" s="244"/>
      <c r="BV30" s="244"/>
      <c r="BW30" s="244"/>
      <c r="BX30" s="244"/>
      <c r="BY30" s="244"/>
      <c r="BZ30" s="244"/>
      <c r="CA30" s="244"/>
      <c r="CB30" s="244"/>
      <c r="CC30" s="244"/>
      <c r="CD30" s="244"/>
      <c r="CE30" s="244"/>
      <c r="CF30" s="244"/>
      <c r="CG30" s="244"/>
      <c r="CH30" s="244"/>
      <c r="CI30" s="244"/>
      <c r="CJ30" s="244"/>
      <c r="CK30" s="245"/>
    </row>
    <row r="31" spans="1:89" x14ac:dyDescent="0.3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24"/>
      <c r="P31" s="24"/>
      <c r="Q31" s="24"/>
      <c r="R31" s="24"/>
      <c r="S31" s="24"/>
      <c r="T31" s="25">
        <f t="shared" si="0"/>
        <v>3</v>
      </c>
      <c r="V31" s="235">
        <f>IF(AY31=0,0,INDEX('Aux Datos 1'!$AT:$BF,MATCH('Aux Datos 1'!$AT$17,'Aux Datos 1'!$AT:$AT,0),MATCH(LEFT(X31,3),'Aux Datos 1'!$AT$7:$BF$7,0)))</f>
        <v>3</v>
      </c>
      <c r="W31" s="235"/>
      <c r="X31" s="265" t="s">
        <v>97</v>
      </c>
      <c r="Y31" s="266"/>
      <c r="Z31" s="266"/>
      <c r="AA31" s="266"/>
      <c r="AB31" s="266"/>
      <c r="AC31" s="266"/>
      <c r="AD31" s="266"/>
      <c r="AE31" s="266"/>
      <c r="AF31" s="266"/>
      <c r="AG31" s="236">
        <f>'Aux Datos 2'!$M$75</f>
        <v>190</v>
      </c>
      <c r="AH31" s="236"/>
      <c r="AI31" s="236"/>
      <c r="AJ31" s="236"/>
      <c r="AK31" s="236"/>
      <c r="AL31" s="236"/>
      <c r="AM31" s="236"/>
      <c r="AN31" s="236"/>
      <c r="AO31" s="236"/>
      <c r="AP31" s="236">
        <f>'Aux Datos 2'!$M$74</f>
        <v>185</v>
      </c>
      <c r="AQ31" s="236"/>
      <c r="AR31" s="236"/>
      <c r="AS31" s="236"/>
      <c r="AT31" s="236"/>
      <c r="AU31" s="236"/>
      <c r="AV31" s="236"/>
      <c r="AW31" s="236"/>
      <c r="AX31" s="236"/>
      <c r="AY31" s="246">
        <f>+'Aux Datos 1'!AO$17</f>
        <v>1.027027027027027</v>
      </c>
      <c r="AZ31" s="246"/>
      <c r="BA31" s="246"/>
      <c r="BB31" s="246"/>
      <c r="BC31" s="246"/>
      <c r="BD31" s="246"/>
      <c r="BE31" s="246"/>
      <c r="BF31" s="246"/>
      <c r="BG31" s="246"/>
      <c r="BJ31" s="230"/>
      <c r="BK31" s="230"/>
      <c r="BL31" s="21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3"/>
    </row>
    <row r="32" spans="1:89" x14ac:dyDescent="0.3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24"/>
      <c r="P32" s="24"/>
      <c r="Q32" s="24"/>
      <c r="R32" s="24"/>
      <c r="S32" s="24"/>
      <c r="T32" s="25">
        <f t="shared" si="0"/>
        <v>3</v>
      </c>
      <c r="V32" s="264">
        <f>IF(AY32=0,0,INDEX('Aux Datos 1'!$AT:$BF,MATCH('Aux Datos 1'!$AT$17,'Aux Datos 1'!$AT:$AT,0),MATCH(LEFT(X32,3),'Aux Datos 1'!$AT$7:$BF$7,0)))</f>
        <v>3</v>
      </c>
      <c r="W32" s="264"/>
      <c r="X32" s="261" t="s">
        <v>98</v>
      </c>
      <c r="Y32" s="274"/>
      <c r="Z32" s="274"/>
      <c r="AA32" s="274"/>
      <c r="AB32" s="274"/>
      <c r="AC32" s="274"/>
      <c r="AD32" s="274"/>
      <c r="AE32" s="274"/>
      <c r="AF32" s="274"/>
      <c r="AG32" s="262">
        <f>'Aux Datos 2'!$N$75</f>
        <v>200</v>
      </c>
      <c r="AH32" s="262"/>
      <c r="AI32" s="262"/>
      <c r="AJ32" s="262"/>
      <c r="AK32" s="262"/>
      <c r="AL32" s="262"/>
      <c r="AM32" s="262"/>
      <c r="AN32" s="262"/>
      <c r="AO32" s="262"/>
      <c r="AP32" s="262">
        <f>'Aux Datos 2'!$N$74</f>
        <v>185</v>
      </c>
      <c r="AQ32" s="262"/>
      <c r="AR32" s="262"/>
      <c r="AS32" s="262"/>
      <c r="AT32" s="262"/>
      <c r="AU32" s="262"/>
      <c r="AV32" s="262"/>
      <c r="AW32" s="262"/>
      <c r="AX32" s="262"/>
      <c r="AY32" s="259">
        <f>+'Aux Datos 1'!AP$17</f>
        <v>1.0810810810810811</v>
      </c>
      <c r="AZ32" s="259"/>
      <c r="BA32" s="259"/>
      <c r="BB32" s="259"/>
      <c r="BC32" s="259"/>
      <c r="BD32" s="259"/>
      <c r="BE32" s="259"/>
      <c r="BF32" s="259"/>
      <c r="BG32" s="259"/>
      <c r="BJ32" s="230">
        <v>3</v>
      </c>
      <c r="BK32" s="230"/>
      <c r="BL32" s="243" t="s">
        <v>45</v>
      </c>
      <c r="BM32" s="244"/>
      <c r="BN32" s="244"/>
      <c r="BO32" s="244"/>
      <c r="BP32" s="244"/>
      <c r="BQ32" s="244"/>
      <c r="BR32" s="244"/>
      <c r="BS32" s="244"/>
      <c r="BT32" s="244"/>
      <c r="BU32" s="244"/>
      <c r="BV32" s="244"/>
      <c r="BW32" s="244"/>
      <c r="BX32" s="244"/>
      <c r="BY32" s="244"/>
      <c r="BZ32" s="244"/>
      <c r="CA32" s="244"/>
      <c r="CB32" s="244"/>
      <c r="CC32" s="244"/>
      <c r="CD32" s="244"/>
      <c r="CE32" s="244"/>
      <c r="CF32" s="244"/>
      <c r="CG32" s="244"/>
      <c r="CH32" s="244"/>
      <c r="CI32" s="244"/>
      <c r="CJ32" s="244"/>
      <c r="CK32" s="245"/>
    </row>
    <row r="33" spans="1:89" x14ac:dyDescent="0.3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24"/>
      <c r="P33" s="24"/>
      <c r="Q33" s="24"/>
      <c r="R33" s="24"/>
      <c r="S33" s="24"/>
      <c r="T33" s="25">
        <f t="shared" si="0"/>
        <v>3</v>
      </c>
      <c r="V33" s="235">
        <f>IF(AY33=0,0,INDEX('Aux Datos 1'!$AT:$BF,MATCH('Aux Datos 1'!$AT$17,'Aux Datos 1'!$AT:$AT,0),MATCH(LEFT(X33,3),'Aux Datos 1'!$AT$7:$BF$7,0)))</f>
        <v>3</v>
      </c>
      <c r="W33" s="235"/>
      <c r="X33" s="265" t="s">
        <v>99</v>
      </c>
      <c r="Y33" s="266"/>
      <c r="Z33" s="266"/>
      <c r="AA33" s="266"/>
      <c r="AB33" s="266"/>
      <c r="AC33" s="266"/>
      <c r="AD33" s="266"/>
      <c r="AE33" s="266"/>
      <c r="AF33" s="266"/>
      <c r="AG33" s="236">
        <f>'Aux Datos 2'!$O$75</f>
        <v>190</v>
      </c>
      <c r="AH33" s="236"/>
      <c r="AI33" s="236"/>
      <c r="AJ33" s="236"/>
      <c r="AK33" s="236"/>
      <c r="AL33" s="236"/>
      <c r="AM33" s="236"/>
      <c r="AN33" s="236"/>
      <c r="AO33" s="236"/>
      <c r="AP33" s="236">
        <f>'Aux Datos 2'!$O$74</f>
        <v>190</v>
      </c>
      <c r="AQ33" s="236"/>
      <c r="AR33" s="236"/>
      <c r="AS33" s="236"/>
      <c r="AT33" s="236"/>
      <c r="AU33" s="236"/>
      <c r="AV33" s="236"/>
      <c r="AW33" s="236"/>
      <c r="AX33" s="236"/>
      <c r="AY33" s="246">
        <f>+'Aux Datos 1'!AQ$17</f>
        <v>1</v>
      </c>
      <c r="AZ33" s="246"/>
      <c r="BA33" s="246"/>
      <c r="BB33" s="246"/>
      <c r="BC33" s="246"/>
      <c r="BD33" s="246"/>
      <c r="BE33" s="246"/>
      <c r="BF33" s="246"/>
      <c r="BG33" s="246"/>
      <c r="BJ33" s="230"/>
      <c r="BK33" s="230"/>
      <c r="BL33" s="21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3"/>
    </row>
    <row r="34" spans="1:89" x14ac:dyDescent="0.3">
      <c r="A34" s="14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27"/>
      <c r="P34" s="27"/>
      <c r="Q34" s="27"/>
      <c r="R34" s="27"/>
      <c r="S34" s="27"/>
      <c r="T34" s="27"/>
    </row>
    <row r="35" spans="1:89" ht="15" customHeight="1" x14ac:dyDescent="0.3"/>
    <row r="36" spans="1:89" ht="15" customHeight="1" x14ac:dyDescent="0.3"/>
    <row r="37" spans="1:89" ht="15" customHeight="1" x14ac:dyDescent="0.3"/>
    <row r="38" spans="1:89" ht="15" customHeight="1" x14ac:dyDescent="0.3"/>
    <row r="39" spans="1:89" ht="15" customHeight="1" x14ac:dyDescent="0.3"/>
    <row r="40" spans="1:89" ht="15" customHeight="1" x14ac:dyDescent="0.3"/>
    <row r="41" spans="1:89" ht="15" customHeight="1" x14ac:dyDescent="0.3"/>
    <row r="42" spans="1:89" ht="15" customHeight="1" x14ac:dyDescent="0.3"/>
    <row r="43" spans="1:89" ht="15" customHeight="1" x14ac:dyDescent="0.3"/>
    <row r="44" spans="1:89" ht="15" customHeight="1" x14ac:dyDescent="0.3"/>
    <row r="45" spans="1:89" ht="15" customHeight="1" x14ac:dyDescent="0.3"/>
    <row r="46" spans="1:89" ht="15" customHeight="1" x14ac:dyDescent="0.3"/>
    <row r="47" spans="1:89" ht="15" customHeight="1" x14ac:dyDescent="0.3"/>
    <row r="48" spans="1:89" ht="15" customHeight="1" x14ac:dyDescent="0.3"/>
    <row r="49" ht="15" customHeight="1" x14ac:dyDescent="0.3"/>
    <row r="50" ht="15" customHeight="1" x14ac:dyDescent="0.3"/>
  </sheetData>
  <customSheetViews>
    <customSheetView guid="{866E79C6-ED26-4269-9589-BDD48744743B}" showGridLines="0" showRowCol="0" hiddenRows="1" hiddenColumns="1">
      <selection activeCell="A2" sqref="A2"/>
      <pageMargins left="0.511811024" right="0.511811024" top="0.78740157499999996" bottom="0.78740157499999996" header="0.31496062000000002" footer="0.31496062000000002"/>
      <pageSetup paperSize="9" orientation="portrait" horizontalDpi="4294967293" verticalDpi="4294967293" r:id="rId1"/>
    </customSheetView>
  </customSheetViews>
  <mergeCells count="81">
    <mergeCell ref="X24:AF24"/>
    <mergeCell ref="BJ32:BK33"/>
    <mergeCell ref="V31:W31"/>
    <mergeCell ref="AP33:AX33"/>
    <mergeCell ref="AY33:BG33"/>
    <mergeCell ref="V32:W32"/>
    <mergeCell ref="X32:AF32"/>
    <mergeCell ref="AG32:AO32"/>
    <mergeCell ref="AP32:AX32"/>
    <mergeCell ref="AY32:BG32"/>
    <mergeCell ref="BJ30:BK31"/>
    <mergeCell ref="AY29:BG29"/>
    <mergeCell ref="AP27:AX27"/>
    <mergeCell ref="AY27:BG27"/>
    <mergeCell ref="AY25:BG25"/>
    <mergeCell ref="X26:AF26"/>
    <mergeCell ref="R22:S22"/>
    <mergeCell ref="R23:S23"/>
    <mergeCell ref="V33:W33"/>
    <mergeCell ref="X33:AF33"/>
    <mergeCell ref="AG33:AO33"/>
    <mergeCell ref="V29:W29"/>
    <mergeCell ref="V28:W28"/>
    <mergeCell ref="X28:AF28"/>
    <mergeCell ref="AG28:AO28"/>
    <mergeCell ref="V25:W25"/>
    <mergeCell ref="V30:W30"/>
    <mergeCell ref="V27:W27"/>
    <mergeCell ref="X27:AF27"/>
    <mergeCell ref="AG27:AO27"/>
    <mergeCell ref="V24:W24"/>
    <mergeCell ref="V26:W26"/>
    <mergeCell ref="BL28:CK28"/>
    <mergeCell ref="AP28:AX28"/>
    <mergeCell ref="AY28:BG28"/>
    <mergeCell ref="BL30:CK30"/>
    <mergeCell ref="X31:AF31"/>
    <mergeCell ref="AG31:AO31"/>
    <mergeCell ref="AP31:AX31"/>
    <mergeCell ref="AY31:BG31"/>
    <mergeCell ref="X30:AF30"/>
    <mergeCell ref="AG30:AO30"/>
    <mergeCell ref="AP30:AX30"/>
    <mergeCell ref="AY30:BG30"/>
    <mergeCell ref="BJ28:BK29"/>
    <mergeCell ref="X29:AF29"/>
    <mergeCell ref="AG29:AO29"/>
    <mergeCell ref="AP29:AX29"/>
    <mergeCell ref="AG26:AO26"/>
    <mergeCell ref="AP26:AX26"/>
    <mergeCell ref="AY26:BG26"/>
    <mergeCell ref="X25:AF25"/>
    <mergeCell ref="AG25:AO25"/>
    <mergeCell ref="V23:W23"/>
    <mergeCell ref="X23:AF23"/>
    <mergeCell ref="AG23:AO23"/>
    <mergeCell ref="AP23:AX23"/>
    <mergeCell ref="AY23:BG23"/>
    <mergeCell ref="AG21:AO21"/>
    <mergeCell ref="AP21:AX21"/>
    <mergeCell ref="AY21:BG21"/>
    <mergeCell ref="AP25:AX25"/>
    <mergeCell ref="AG24:AO24"/>
    <mergeCell ref="AP24:AX24"/>
    <mergeCell ref="AY24:BG24"/>
    <mergeCell ref="BL32:CK32"/>
    <mergeCell ref="A16:B16"/>
    <mergeCell ref="BX6:BZ7"/>
    <mergeCell ref="CA7:CL7"/>
    <mergeCell ref="B6:C6"/>
    <mergeCell ref="BJ10:CK16"/>
    <mergeCell ref="A10:B10"/>
    <mergeCell ref="A11:B11"/>
    <mergeCell ref="A12:B12"/>
    <mergeCell ref="V22:W22"/>
    <mergeCell ref="X22:AF22"/>
    <mergeCell ref="AG22:AO22"/>
    <mergeCell ref="AP22:AX22"/>
    <mergeCell ref="AY22:BG22"/>
    <mergeCell ref="BJ19:CK25"/>
    <mergeCell ref="X21:AF21"/>
  </mergeCells>
  <conditionalFormatting sqref="A10:B10">
    <cfRule type="iconSet" priority="92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1:B11">
    <cfRule type="iconSet" priority="9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2:B12">
    <cfRule type="iconSet" priority="90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6:B16">
    <cfRule type="iconSet" priority="88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B6:C6">
    <cfRule type="iconSet" priority="93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2:W22">
    <cfRule type="iconSet" priority="2">
      <iconSet iconSet="4TrafficLights" showValue="0">
        <cfvo type="percent" val="0"/>
        <cfvo type="num" val="1"/>
        <cfvo type="num" val="2"/>
        <cfvo type="num" val="3"/>
      </iconSet>
    </cfRule>
    <cfRule type="iconSet" priority="3">
      <iconSet iconSet="4TrafficLights" showValue="0">
        <cfvo type="percent" val="0"/>
        <cfvo type="num" val="1"/>
        <cfvo type="num" val="2"/>
        <cfvo type="num" val="3"/>
      </iconSet>
    </cfRule>
    <cfRule type="iconSet" priority="4">
      <iconSet iconSet="4TrafficLights" showValue="0">
        <cfvo type="percent" val="0"/>
        <cfvo type="num" val="1"/>
        <cfvo type="num" val="2"/>
        <cfvo type="num" val="3"/>
      </iconSet>
    </cfRule>
    <cfRule type="iconSet" priority="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2:W33">
    <cfRule type="iconSet" priority="89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3:W23">
    <cfRule type="iconSet" priority="5">
      <iconSet iconSet="4TrafficLights" showValue="0">
        <cfvo type="percent" val="0"/>
        <cfvo type="num" val="1"/>
        <cfvo type="num" val="2"/>
        <cfvo type="num" val="3"/>
      </iconSet>
    </cfRule>
    <cfRule type="iconSet" priority="6">
      <iconSet iconSet="4TrafficLights" showValue="0">
        <cfvo type="percent" val="0"/>
        <cfvo type="num" val="1"/>
        <cfvo type="num" val="2"/>
        <cfvo type="num" val="3"/>
      </iconSet>
    </cfRule>
    <cfRule type="iconSet" priority="7">
      <iconSet iconSet="4TrafficLights" showValue="0">
        <cfvo type="percent" val="0"/>
        <cfvo type="num" val="1"/>
        <cfvo type="num" val="2"/>
        <cfvo type="num" val="3"/>
      </iconSet>
    </cfRule>
    <cfRule type="iconSet" priority="8">
      <iconSet iconSet="4TrafficLights" showValue="0">
        <cfvo type="percent" val="0"/>
        <cfvo type="num" val="1"/>
        <cfvo type="num" val="2"/>
        <cfvo type="num" val="3"/>
      </iconSet>
    </cfRule>
    <cfRule type="iconSet" priority="9">
      <iconSet iconSet="4TrafficLights" showValue="0">
        <cfvo type="percent" val="0"/>
        <cfvo type="num" val="1"/>
        <cfvo type="num" val="2"/>
        <cfvo type="num" val="3"/>
      </iconSet>
    </cfRule>
    <cfRule type="iconSet" priority="10">
      <iconSet iconSet="4TrafficLights" showValue="0">
        <cfvo type="percent" val="0"/>
        <cfvo type="num" val="1"/>
        <cfvo type="num" val="2"/>
        <cfvo type="num" val="3"/>
      </iconSet>
    </cfRule>
    <cfRule type="iconSet" priority="11">
      <iconSet iconSet="4TrafficLights" showValue="0">
        <cfvo type="percent" val="0"/>
        <cfvo type="num" val="1"/>
        <cfvo type="num" val="2"/>
        <cfvo type="num" val="3"/>
      </iconSet>
    </cfRule>
    <cfRule type="iconSet" priority="12">
      <iconSet iconSet="4TrafficLights" showValue="0">
        <cfvo type="percent" val="0"/>
        <cfvo type="num" val="1"/>
        <cfvo type="num" val="2"/>
        <cfvo type="num" val="3"/>
      </iconSet>
    </cfRule>
    <cfRule type="iconSet" priority="19">
      <iconSet iconSet="4TrafficLights" showValue="0">
        <cfvo type="percent" val="0"/>
        <cfvo type="num" val="1"/>
        <cfvo type="num" val="2"/>
        <cfvo type="num" val="3"/>
      </iconSet>
    </cfRule>
    <cfRule type="iconSet" priority="18">
      <iconSet iconSet="4TrafficLights" showValue="0">
        <cfvo type="percent" val="0"/>
        <cfvo type="num" val="1"/>
        <cfvo type="num" val="2"/>
        <cfvo type="num" val="3"/>
      </iconSet>
    </cfRule>
    <cfRule type="iconSet" priority="17">
      <iconSet iconSet="4TrafficLights" showValue="0">
        <cfvo type="percent" val="0"/>
        <cfvo type="num" val="1"/>
        <cfvo type="num" val="2"/>
        <cfvo type="num" val="3"/>
      </iconSet>
    </cfRule>
    <cfRule type="iconSet" priority="20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4:W24">
    <cfRule type="iconSet" priority="21">
      <iconSet iconSet="4TrafficLights" showValue="0">
        <cfvo type="percent" val="0"/>
        <cfvo type="num" val="1"/>
        <cfvo type="num" val="2"/>
        <cfvo type="num" val="3"/>
      </iconSet>
    </cfRule>
    <cfRule type="iconSet" priority="22">
      <iconSet iconSet="4TrafficLights" showValue="0">
        <cfvo type="percent" val="0"/>
        <cfvo type="num" val="1"/>
        <cfvo type="num" val="2"/>
        <cfvo type="num" val="3"/>
      </iconSet>
    </cfRule>
    <cfRule type="iconSet" priority="23">
      <iconSet iconSet="4TrafficLights" showValue="0">
        <cfvo type="percent" val="0"/>
        <cfvo type="num" val="1"/>
        <cfvo type="num" val="2"/>
        <cfvo type="num" val="3"/>
      </iconSet>
    </cfRule>
    <cfRule type="iconSet" priority="24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5:W25">
    <cfRule type="iconSet" priority="13">
      <iconSet iconSet="4TrafficLights" showValue="0">
        <cfvo type="percent" val="0"/>
        <cfvo type="num" val="1"/>
        <cfvo type="num" val="2"/>
        <cfvo type="num" val="3"/>
      </iconSet>
    </cfRule>
    <cfRule type="iconSet" priority="14">
      <iconSet iconSet="4TrafficLights" showValue="0">
        <cfvo type="percent" val="0"/>
        <cfvo type="num" val="1"/>
        <cfvo type="num" val="2"/>
        <cfvo type="num" val="3"/>
      </iconSet>
    </cfRule>
    <cfRule type="iconSet" priority="15">
      <iconSet iconSet="4TrafficLights" showValue="0">
        <cfvo type="percent" val="0"/>
        <cfvo type="num" val="1"/>
        <cfvo type="num" val="2"/>
        <cfvo type="num" val="3"/>
      </iconSet>
    </cfRule>
    <cfRule type="iconSet" priority="25">
      <iconSet iconSet="4TrafficLights" showValue="0">
        <cfvo type="percent" val="0"/>
        <cfvo type="num" val="1"/>
        <cfvo type="num" val="2"/>
        <cfvo type="num" val="3"/>
      </iconSet>
    </cfRule>
    <cfRule type="iconSet" priority="26">
      <iconSet iconSet="4TrafficLights" showValue="0">
        <cfvo type="percent" val="0"/>
        <cfvo type="num" val="1"/>
        <cfvo type="num" val="2"/>
        <cfvo type="num" val="3"/>
      </iconSet>
    </cfRule>
    <cfRule type="iconSet" priority="27">
      <iconSet iconSet="4TrafficLights" showValue="0">
        <cfvo type="percent" val="0"/>
        <cfvo type="num" val="1"/>
        <cfvo type="num" val="2"/>
        <cfvo type="num" val="3"/>
      </iconSet>
    </cfRule>
    <cfRule type="iconSet" priority="28">
      <iconSet iconSet="4TrafficLights" showValue="0">
        <cfvo type="percent" val="0"/>
        <cfvo type="num" val="1"/>
        <cfvo type="num" val="2"/>
        <cfvo type="num" val="3"/>
      </iconSet>
    </cfRule>
    <cfRule type="iconSet" priority="16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6:W26">
    <cfRule type="iconSet" priority="41">
      <iconSet iconSet="4TrafficLights" showValue="0">
        <cfvo type="percent" val="0"/>
        <cfvo type="num" val="1"/>
        <cfvo type="num" val="2"/>
        <cfvo type="num" val="3"/>
      </iconSet>
    </cfRule>
    <cfRule type="iconSet" priority="42">
      <iconSet iconSet="4TrafficLights" showValue="0">
        <cfvo type="percent" val="0"/>
        <cfvo type="num" val="1"/>
        <cfvo type="num" val="2"/>
        <cfvo type="num" val="3"/>
      </iconSet>
    </cfRule>
    <cfRule type="iconSet" priority="43">
      <iconSet iconSet="4TrafficLights" showValue="0">
        <cfvo type="percent" val="0"/>
        <cfvo type="num" val="1"/>
        <cfvo type="num" val="2"/>
        <cfvo type="num" val="3"/>
      </iconSet>
    </cfRule>
    <cfRule type="iconSet" priority="44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7:W27">
    <cfRule type="iconSet" priority="31">
      <iconSet iconSet="4TrafficLights" showValue="0">
        <cfvo type="percent" val="0"/>
        <cfvo type="num" val="1"/>
        <cfvo type="num" val="2"/>
        <cfvo type="num" val="3"/>
      </iconSet>
    </cfRule>
    <cfRule type="iconSet" priority="32">
      <iconSet iconSet="4TrafficLights" showValue="0">
        <cfvo type="percent" val="0"/>
        <cfvo type="num" val="1"/>
        <cfvo type="num" val="2"/>
        <cfvo type="num" val="3"/>
      </iconSet>
    </cfRule>
    <cfRule type="iconSet" priority="33">
      <iconSet iconSet="4TrafficLights" showValue="0">
        <cfvo type="percent" val="0"/>
        <cfvo type="num" val="1"/>
        <cfvo type="num" val="2"/>
        <cfvo type="num" val="3"/>
      </iconSet>
    </cfRule>
    <cfRule type="iconSet" priority="34">
      <iconSet iconSet="4TrafficLights" showValue="0">
        <cfvo type="percent" val="0"/>
        <cfvo type="num" val="1"/>
        <cfvo type="num" val="2"/>
        <cfvo type="num" val="3"/>
      </iconSet>
    </cfRule>
    <cfRule type="iconSet" priority="35">
      <iconSet iconSet="4TrafficLights" showValue="0">
        <cfvo type="percent" val="0"/>
        <cfvo type="num" val="1"/>
        <cfvo type="num" val="2"/>
        <cfvo type="num" val="3"/>
      </iconSet>
    </cfRule>
    <cfRule type="iconSet" priority="36">
      <iconSet iconSet="4TrafficLights" showValue="0">
        <cfvo type="percent" val="0"/>
        <cfvo type="num" val="1"/>
        <cfvo type="num" val="2"/>
        <cfvo type="num" val="3"/>
      </iconSet>
    </cfRule>
    <cfRule type="iconSet" priority="45">
      <iconSet iconSet="4TrafficLights" showValue="0">
        <cfvo type="percent" val="0"/>
        <cfvo type="num" val="1"/>
        <cfvo type="num" val="2"/>
        <cfvo type="num" val="3"/>
      </iconSet>
    </cfRule>
    <cfRule type="iconSet" priority="46">
      <iconSet iconSet="4TrafficLights" showValue="0">
        <cfvo type="percent" val="0"/>
        <cfvo type="num" val="1"/>
        <cfvo type="num" val="2"/>
        <cfvo type="num" val="3"/>
      </iconSet>
    </cfRule>
    <cfRule type="iconSet" priority="47">
      <iconSet iconSet="4TrafficLights" showValue="0">
        <cfvo type="percent" val="0"/>
        <cfvo type="num" val="1"/>
        <cfvo type="num" val="2"/>
        <cfvo type="num" val="3"/>
      </iconSet>
    </cfRule>
    <cfRule type="iconSet" priority="48">
      <iconSet iconSet="4TrafficLights" showValue="0">
        <cfvo type="percent" val="0"/>
        <cfvo type="num" val="1"/>
        <cfvo type="num" val="2"/>
        <cfvo type="num" val="3"/>
      </iconSet>
    </cfRule>
    <cfRule type="iconSet" priority="29">
      <iconSet iconSet="4TrafficLights" showValue="0">
        <cfvo type="percent" val="0"/>
        <cfvo type="num" val="1"/>
        <cfvo type="num" val="2"/>
        <cfvo type="num" val="3"/>
      </iconSet>
    </cfRule>
    <cfRule type="iconSet" priority="30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8:W28">
    <cfRule type="iconSet" priority="51">
      <iconSet iconSet="4TrafficLights" showValue="0">
        <cfvo type="percent" val="0"/>
        <cfvo type="num" val="1"/>
        <cfvo type="num" val="2"/>
        <cfvo type="num" val="3"/>
      </iconSet>
    </cfRule>
    <cfRule type="iconSet" priority="52">
      <iconSet iconSet="4TrafficLights" showValue="0">
        <cfvo type="percent" val="0"/>
        <cfvo type="num" val="1"/>
        <cfvo type="num" val="2"/>
        <cfvo type="num" val="3"/>
      </iconSet>
    </cfRule>
    <cfRule type="iconSet" priority="49">
      <iconSet iconSet="4TrafficLights" showValue="0">
        <cfvo type="percent" val="0"/>
        <cfvo type="num" val="1"/>
        <cfvo type="num" val="2"/>
        <cfvo type="num" val="3"/>
      </iconSet>
    </cfRule>
    <cfRule type="iconSet" priority="50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9:W29">
    <cfRule type="iconSet" priority="53">
      <iconSet iconSet="4TrafficLights" showValue="0">
        <cfvo type="percent" val="0"/>
        <cfvo type="num" val="1"/>
        <cfvo type="num" val="2"/>
        <cfvo type="num" val="3"/>
      </iconSet>
    </cfRule>
    <cfRule type="iconSet" priority="54">
      <iconSet iconSet="4TrafficLights" showValue="0">
        <cfvo type="percent" val="0"/>
        <cfvo type="num" val="1"/>
        <cfvo type="num" val="2"/>
        <cfvo type="num" val="3"/>
      </iconSet>
    </cfRule>
    <cfRule type="iconSet" priority="55">
      <iconSet iconSet="4TrafficLights" showValue="0">
        <cfvo type="percent" val="0"/>
        <cfvo type="num" val="1"/>
        <cfvo type="num" val="2"/>
        <cfvo type="num" val="3"/>
      </iconSet>
    </cfRule>
    <cfRule type="iconSet" priority="56">
      <iconSet iconSet="4TrafficLights" showValue="0">
        <cfvo type="percent" val="0"/>
        <cfvo type="num" val="1"/>
        <cfvo type="num" val="2"/>
        <cfvo type="num" val="3"/>
      </iconSet>
    </cfRule>
    <cfRule type="iconSet" priority="40">
      <iconSet iconSet="4TrafficLights" showValue="0">
        <cfvo type="percent" val="0"/>
        <cfvo type="num" val="1"/>
        <cfvo type="num" val="2"/>
        <cfvo type="num" val="3"/>
      </iconSet>
    </cfRule>
    <cfRule type="iconSet" priority="39">
      <iconSet iconSet="4TrafficLights" showValue="0">
        <cfvo type="percent" val="0"/>
        <cfvo type="num" val="1"/>
        <cfvo type="num" val="2"/>
        <cfvo type="num" val="3"/>
      </iconSet>
    </cfRule>
    <cfRule type="iconSet" priority="38">
      <iconSet iconSet="4TrafficLights" showValue="0">
        <cfvo type="percent" val="0"/>
        <cfvo type="num" val="1"/>
        <cfvo type="num" val="2"/>
        <cfvo type="num" val="3"/>
      </iconSet>
    </cfRule>
    <cfRule type="iconSet" priority="37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0:W30">
    <cfRule type="iconSet" priority="72">
      <iconSet iconSet="4TrafficLights" showValue="0">
        <cfvo type="percent" val="0"/>
        <cfvo type="num" val="1"/>
        <cfvo type="num" val="2"/>
        <cfvo type="num" val="3"/>
      </iconSet>
    </cfRule>
    <cfRule type="iconSet" priority="69">
      <iconSet iconSet="4TrafficLights" showValue="0">
        <cfvo type="percent" val="0"/>
        <cfvo type="num" val="1"/>
        <cfvo type="num" val="2"/>
        <cfvo type="num" val="3"/>
      </iconSet>
    </cfRule>
    <cfRule type="iconSet" priority="70">
      <iconSet iconSet="4TrafficLights" showValue="0">
        <cfvo type="percent" val="0"/>
        <cfvo type="num" val="1"/>
        <cfvo type="num" val="2"/>
        <cfvo type="num" val="3"/>
      </iconSet>
    </cfRule>
    <cfRule type="iconSet" priority="7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1:W31">
    <cfRule type="iconSet" priority="57">
      <iconSet iconSet="4TrafficLights" showValue="0">
        <cfvo type="percent" val="0"/>
        <cfvo type="num" val="1"/>
        <cfvo type="num" val="2"/>
        <cfvo type="num" val="3"/>
      </iconSet>
    </cfRule>
    <cfRule type="iconSet" priority="58">
      <iconSet iconSet="4TrafficLights" showValue="0">
        <cfvo type="percent" val="0"/>
        <cfvo type="num" val="1"/>
        <cfvo type="num" val="2"/>
        <cfvo type="num" val="3"/>
      </iconSet>
    </cfRule>
    <cfRule type="iconSet" priority="59">
      <iconSet iconSet="4TrafficLights" showValue="0">
        <cfvo type="percent" val="0"/>
        <cfvo type="num" val="1"/>
        <cfvo type="num" val="2"/>
        <cfvo type="num" val="3"/>
      </iconSet>
    </cfRule>
    <cfRule type="iconSet" priority="60">
      <iconSet iconSet="4TrafficLights" showValue="0">
        <cfvo type="percent" val="0"/>
        <cfvo type="num" val="1"/>
        <cfvo type="num" val="2"/>
        <cfvo type="num" val="3"/>
      </iconSet>
    </cfRule>
    <cfRule type="iconSet" priority="61">
      <iconSet iconSet="4TrafficLights" showValue="0">
        <cfvo type="percent" val="0"/>
        <cfvo type="num" val="1"/>
        <cfvo type="num" val="2"/>
        <cfvo type="num" val="3"/>
      </iconSet>
    </cfRule>
    <cfRule type="iconSet" priority="62">
      <iconSet iconSet="4TrafficLights" showValue="0">
        <cfvo type="percent" val="0"/>
        <cfvo type="num" val="1"/>
        <cfvo type="num" val="2"/>
        <cfvo type="num" val="3"/>
      </iconSet>
    </cfRule>
    <cfRule type="iconSet" priority="63">
      <iconSet iconSet="4TrafficLights" showValue="0">
        <cfvo type="percent" val="0"/>
        <cfvo type="num" val="1"/>
        <cfvo type="num" val="2"/>
        <cfvo type="num" val="3"/>
      </iconSet>
    </cfRule>
    <cfRule type="iconSet" priority="64">
      <iconSet iconSet="4TrafficLights" showValue="0">
        <cfvo type="percent" val="0"/>
        <cfvo type="num" val="1"/>
        <cfvo type="num" val="2"/>
        <cfvo type="num" val="3"/>
      </iconSet>
    </cfRule>
    <cfRule type="iconSet" priority="75">
      <iconSet iconSet="4TrafficLights" showValue="0">
        <cfvo type="percent" val="0"/>
        <cfvo type="num" val="1"/>
        <cfvo type="num" val="2"/>
        <cfvo type="num" val="3"/>
      </iconSet>
    </cfRule>
    <cfRule type="iconSet" priority="74">
      <iconSet iconSet="4TrafficLights" showValue="0">
        <cfvo type="percent" val="0"/>
        <cfvo type="num" val="1"/>
        <cfvo type="num" val="2"/>
        <cfvo type="num" val="3"/>
      </iconSet>
    </cfRule>
    <cfRule type="iconSet" priority="73">
      <iconSet iconSet="4TrafficLights" showValue="0">
        <cfvo type="percent" val="0"/>
        <cfvo type="num" val="1"/>
        <cfvo type="num" val="2"/>
        <cfvo type="num" val="3"/>
      </iconSet>
    </cfRule>
    <cfRule type="iconSet" priority="76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2:W32">
    <cfRule type="iconSet" priority="79">
      <iconSet iconSet="4TrafficLights" showValue="0">
        <cfvo type="percent" val="0"/>
        <cfvo type="num" val="1"/>
        <cfvo type="num" val="2"/>
        <cfvo type="num" val="3"/>
      </iconSet>
    </cfRule>
    <cfRule type="iconSet" priority="80">
      <iconSet iconSet="4TrafficLights" showValue="0">
        <cfvo type="percent" val="0"/>
        <cfvo type="num" val="1"/>
        <cfvo type="num" val="2"/>
        <cfvo type="num" val="3"/>
      </iconSet>
    </cfRule>
    <cfRule type="iconSet" priority="77">
      <iconSet iconSet="4TrafficLights" showValue="0">
        <cfvo type="percent" val="0"/>
        <cfvo type="num" val="1"/>
        <cfvo type="num" val="2"/>
        <cfvo type="num" val="3"/>
      </iconSet>
    </cfRule>
    <cfRule type="iconSet" priority="78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3:W33">
    <cfRule type="iconSet" priority="66">
      <iconSet iconSet="4TrafficLights" showValue="0">
        <cfvo type="percent" val="0"/>
        <cfvo type="num" val="1"/>
        <cfvo type="num" val="2"/>
        <cfvo type="num" val="3"/>
      </iconSet>
    </cfRule>
    <cfRule type="iconSet" priority="84">
      <iconSet iconSet="4TrafficLights" showValue="0">
        <cfvo type="percent" val="0"/>
        <cfvo type="num" val="1"/>
        <cfvo type="num" val="2"/>
        <cfvo type="num" val="3"/>
      </iconSet>
    </cfRule>
    <cfRule type="iconSet" priority="83">
      <iconSet iconSet="4TrafficLights" showValue="0">
        <cfvo type="percent" val="0"/>
        <cfvo type="num" val="1"/>
        <cfvo type="num" val="2"/>
        <cfvo type="num" val="3"/>
      </iconSet>
    </cfRule>
    <cfRule type="iconSet" priority="65">
      <iconSet iconSet="4TrafficLights" showValue="0">
        <cfvo type="percent" val="0"/>
        <cfvo type="num" val="1"/>
        <cfvo type="num" val="2"/>
        <cfvo type="num" val="3"/>
      </iconSet>
    </cfRule>
    <cfRule type="iconSet" priority="68">
      <iconSet iconSet="4TrafficLights" showValue="0">
        <cfvo type="percent" val="0"/>
        <cfvo type="num" val="1"/>
        <cfvo type="num" val="2"/>
        <cfvo type="num" val="3"/>
      </iconSet>
    </cfRule>
    <cfRule type="iconSet" priority="81">
      <iconSet iconSet="4TrafficLights" showValue="0">
        <cfvo type="percent" val="0"/>
        <cfvo type="num" val="1"/>
        <cfvo type="num" val="2"/>
        <cfvo type="num" val="3"/>
      </iconSet>
    </cfRule>
    <cfRule type="iconSet" priority="67">
      <iconSet iconSet="4TrafficLights" showValue="0">
        <cfvo type="percent" val="0"/>
        <cfvo type="num" val="1"/>
        <cfvo type="num" val="2"/>
        <cfvo type="num" val="3"/>
      </iconSet>
    </cfRule>
    <cfRule type="iconSet" priority="82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BJ28:BK29">
    <cfRule type="iconSet" priority="87">
      <iconSet iconSet="3Flags" showValue="0">
        <cfvo type="percent" val="0"/>
        <cfvo type="num" val="2"/>
        <cfvo type="num" val="3"/>
      </iconSet>
    </cfRule>
  </conditionalFormatting>
  <conditionalFormatting sqref="BJ30:BK31">
    <cfRule type="iconSet" priority="86">
      <iconSet iconSet="3Flags" showValue="0">
        <cfvo type="percent" val="0"/>
        <cfvo type="num" val="2"/>
        <cfvo type="num" val="3"/>
      </iconSet>
    </cfRule>
  </conditionalFormatting>
  <conditionalFormatting sqref="BJ32:BK33">
    <cfRule type="iconSet" priority="85">
      <iconSet iconSet="3Flags" showValue="0">
        <cfvo type="percent" val="0"/>
        <cfvo type="num" val="2"/>
        <cfvo type="num" val="3"/>
      </iconSet>
    </cfRule>
  </conditionalFormatting>
  <pageMargins left="0.14000000000000001" right="0.18" top="0.78740157480314965" bottom="0.78740157480314965" header="0.31496062992125984" footer="0.31496062992125984"/>
  <pageSetup paperSize="9" scale="93" orientation="landscape" horizontalDpi="4294967293" verticalDpi="4294967293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Plan15">
    <tabColor theme="0" tint="-4.9989318521683403E-2"/>
    <pageSetUpPr fitToPage="1"/>
  </sheetPr>
  <dimension ref="A1:CL50"/>
  <sheetViews>
    <sheetView showGridLines="0" showRowColHeaders="0" workbookViewId="0"/>
  </sheetViews>
  <sheetFormatPr baseColWidth="10" defaultColWidth="9.109375" defaultRowHeight="14.4" x14ac:dyDescent="0.3"/>
  <cols>
    <col min="1" max="90" width="1.6640625" style="1" customWidth="1"/>
    <col min="91" max="116" width="9.109375" style="1" customWidth="1"/>
    <col min="117" max="16384" width="9.109375" style="1"/>
  </cols>
  <sheetData>
    <row r="1" spans="1:90" s="72" customFormat="1" ht="15" customHeight="1" x14ac:dyDescent="0.3"/>
    <row r="2" spans="1:90" s="72" customFormat="1" ht="15" customHeight="1" x14ac:dyDescent="0.3"/>
    <row r="3" spans="1:90" s="72" customFormat="1" ht="15" customHeight="1" x14ac:dyDescent="0.3"/>
    <row r="4" spans="1:90" s="72" customFormat="1" ht="15" customHeight="1" x14ac:dyDescent="0.3">
      <c r="BF4" s="80">
        <f>+Objetivos!K4</f>
        <v>0</v>
      </c>
    </row>
    <row r="5" spans="1:90" s="72" customFormat="1" ht="15" customHeight="1" x14ac:dyDescent="0.3"/>
    <row r="6" spans="1:90" s="72" customFormat="1" ht="15" customHeight="1" x14ac:dyDescent="0.3">
      <c r="B6" s="208">
        <f>+Clientes1!B6:C6</f>
        <v>3</v>
      </c>
      <c r="C6" s="208"/>
      <c r="E6" s="150" t="s">
        <v>147</v>
      </c>
      <c r="BX6" s="218"/>
      <c r="BY6" s="218"/>
      <c r="BZ6" s="218"/>
    </row>
    <row r="7" spans="1:90" s="72" customFormat="1" ht="15" customHeight="1" x14ac:dyDescent="0.3">
      <c r="BX7" s="218"/>
      <c r="BY7" s="218"/>
      <c r="BZ7" s="218"/>
      <c r="CA7" s="219"/>
      <c r="CB7" s="219"/>
      <c r="CC7" s="219"/>
      <c r="CD7" s="219"/>
      <c r="CE7" s="219"/>
      <c r="CF7" s="219"/>
      <c r="CG7" s="219"/>
      <c r="CH7" s="219"/>
      <c r="CI7" s="219"/>
      <c r="CJ7" s="219"/>
      <c r="CK7" s="219"/>
      <c r="CL7" s="219"/>
    </row>
    <row r="8" spans="1:90" x14ac:dyDescent="0.3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7"/>
    </row>
    <row r="9" spans="1:90" x14ac:dyDescent="0.3">
      <c r="A9" s="11" t="s">
        <v>78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7"/>
      <c r="Y9" s="10" t="s">
        <v>85</v>
      </c>
      <c r="BM9" s="10" t="s">
        <v>86</v>
      </c>
    </row>
    <row r="10" spans="1:90" x14ac:dyDescent="0.3">
      <c r="A10" s="220">
        <f>+Clientes1!A16:B16</f>
        <v>3</v>
      </c>
      <c r="B10" s="220"/>
      <c r="C10" s="8" t="str">
        <f>+Clientes2!C10</f>
        <v>Aumentar Ventas</v>
      </c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7"/>
      <c r="BJ10" s="221"/>
      <c r="BK10" s="222"/>
      <c r="BL10" s="222"/>
      <c r="BM10" s="222"/>
      <c r="BN10" s="222"/>
      <c r="BO10" s="222"/>
      <c r="BP10" s="222"/>
      <c r="BQ10" s="222"/>
      <c r="BR10" s="222"/>
      <c r="BS10" s="222"/>
      <c r="BT10" s="222"/>
      <c r="BU10" s="222"/>
      <c r="BV10" s="222"/>
      <c r="BW10" s="222"/>
      <c r="BX10" s="222"/>
      <c r="BY10" s="222"/>
      <c r="BZ10" s="222"/>
      <c r="CA10" s="222"/>
      <c r="CB10" s="222"/>
      <c r="CC10" s="222"/>
      <c r="CD10" s="222"/>
      <c r="CE10" s="222"/>
      <c r="CF10" s="222"/>
      <c r="CG10" s="222"/>
      <c r="CH10" s="222"/>
      <c r="CI10" s="222"/>
      <c r="CJ10" s="222"/>
      <c r="CK10" s="223"/>
    </row>
    <row r="11" spans="1:90" x14ac:dyDescent="0.3">
      <c r="A11" s="220">
        <f>+Clientes2!A16:B16</f>
        <v>3</v>
      </c>
      <c r="B11" s="220"/>
      <c r="C11" s="9" t="str">
        <f>+Clientes2!C11</f>
        <v>Mejorar Satisfac. Cliente</v>
      </c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4"/>
      <c r="S11" s="4"/>
      <c r="T11" s="7"/>
      <c r="BJ11" s="224"/>
      <c r="BK11" s="225"/>
      <c r="BL11" s="225"/>
      <c r="BM11" s="225"/>
      <c r="BN11" s="225"/>
      <c r="BO11" s="225"/>
      <c r="BP11" s="225"/>
      <c r="BQ11" s="225"/>
      <c r="BR11" s="225"/>
      <c r="BS11" s="225"/>
      <c r="BT11" s="225"/>
      <c r="BU11" s="225"/>
      <c r="BV11" s="225"/>
      <c r="BW11" s="225"/>
      <c r="BX11" s="225"/>
      <c r="BY11" s="225"/>
      <c r="BZ11" s="225"/>
      <c r="CA11" s="225"/>
      <c r="CB11" s="225"/>
      <c r="CC11" s="225"/>
      <c r="CD11" s="225"/>
      <c r="CE11" s="225"/>
      <c r="CF11" s="225"/>
      <c r="CG11" s="225"/>
      <c r="CH11" s="225"/>
      <c r="CI11" s="225"/>
      <c r="CJ11" s="225"/>
      <c r="CK11" s="226"/>
    </row>
    <row r="12" spans="1:90" x14ac:dyDescent="0.3">
      <c r="A12" s="208">
        <f>+A16</f>
        <v>3</v>
      </c>
      <c r="B12" s="208"/>
      <c r="C12" s="151" t="str">
        <f>+Clientes2!C12</f>
        <v>Fidelizar Cliente</v>
      </c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152"/>
      <c r="BJ12" s="224"/>
      <c r="BK12" s="225"/>
      <c r="BL12" s="225"/>
      <c r="BM12" s="225"/>
      <c r="BN12" s="225"/>
      <c r="BO12" s="225"/>
      <c r="BP12" s="225"/>
      <c r="BQ12" s="225"/>
      <c r="BR12" s="225"/>
      <c r="BS12" s="225"/>
      <c r="BT12" s="225"/>
      <c r="BU12" s="225"/>
      <c r="BV12" s="225"/>
      <c r="BW12" s="225"/>
      <c r="BX12" s="225"/>
      <c r="BY12" s="225"/>
      <c r="BZ12" s="225"/>
      <c r="CA12" s="225"/>
      <c r="CB12" s="225"/>
      <c r="CC12" s="225"/>
      <c r="CD12" s="225"/>
      <c r="CE12" s="225"/>
      <c r="CF12" s="225"/>
      <c r="CG12" s="225"/>
      <c r="CH12" s="225"/>
      <c r="CI12" s="225"/>
      <c r="CJ12" s="225"/>
      <c r="CK12" s="226"/>
    </row>
    <row r="13" spans="1:90" x14ac:dyDescent="0.3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7"/>
      <c r="BJ13" s="224"/>
      <c r="BK13" s="225"/>
      <c r="BL13" s="225"/>
      <c r="BM13" s="225"/>
      <c r="BN13" s="225"/>
      <c r="BO13" s="225"/>
      <c r="BP13" s="225"/>
      <c r="BQ13" s="225"/>
      <c r="BR13" s="225"/>
      <c r="BS13" s="225"/>
      <c r="BT13" s="225"/>
      <c r="BU13" s="225"/>
      <c r="BV13" s="225"/>
      <c r="BW13" s="225"/>
      <c r="BX13" s="225"/>
      <c r="BY13" s="225"/>
      <c r="BZ13" s="225"/>
      <c r="CA13" s="225"/>
      <c r="CB13" s="225"/>
      <c r="CC13" s="225"/>
      <c r="CD13" s="225"/>
      <c r="CE13" s="225"/>
      <c r="CF13" s="225"/>
      <c r="CG13" s="225"/>
      <c r="CH13" s="225"/>
      <c r="CI13" s="225"/>
      <c r="CJ13" s="225"/>
      <c r="CK13" s="226"/>
    </row>
    <row r="14" spans="1:90" x14ac:dyDescent="0.3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7"/>
      <c r="BJ14" s="224"/>
      <c r="BK14" s="225"/>
      <c r="BL14" s="225"/>
      <c r="BM14" s="225"/>
      <c r="BN14" s="225"/>
      <c r="BO14" s="225"/>
      <c r="BP14" s="225"/>
      <c r="BQ14" s="225"/>
      <c r="BR14" s="225"/>
      <c r="BS14" s="225"/>
      <c r="BT14" s="225"/>
      <c r="BU14" s="225"/>
      <c r="BV14" s="225"/>
      <c r="BW14" s="225"/>
      <c r="BX14" s="225"/>
      <c r="BY14" s="225"/>
      <c r="BZ14" s="225"/>
      <c r="CA14" s="225"/>
      <c r="CB14" s="225"/>
      <c r="CC14" s="225"/>
      <c r="CD14" s="225"/>
      <c r="CE14" s="225"/>
      <c r="CF14" s="225"/>
      <c r="CG14" s="225"/>
      <c r="CH14" s="225"/>
      <c r="CI14" s="225"/>
      <c r="CJ14" s="225"/>
      <c r="CK14" s="226"/>
    </row>
    <row r="15" spans="1:90" x14ac:dyDescent="0.3">
      <c r="A15" s="12" t="s">
        <v>28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7"/>
      <c r="BJ15" s="224"/>
      <c r="BK15" s="225"/>
      <c r="BL15" s="225"/>
      <c r="BM15" s="225"/>
      <c r="BN15" s="225"/>
      <c r="BO15" s="225"/>
      <c r="BP15" s="225"/>
      <c r="BQ15" s="225"/>
      <c r="BR15" s="225"/>
      <c r="BS15" s="225"/>
      <c r="BT15" s="225"/>
      <c r="BU15" s="225"/>
      <c r="BV15" s="225"/>
      <c r="BW15" s="225"/>
      <c r="BX15" s="225"/>
      <c r="BY15" s="225"/>
      <c r="BZ15" s="225"/>
      <c r="CA15" s="225"/>
      <c r="CB15" s="225"/>
      <c r="CC15" s="225"/>
      <c r="CD15" s="225"/>
      <c r="CE15" s="225"/>
      <c r="CF15" s="225"/>
      <c r="CG15" s="225"/>
      <c r="CH15" s="225"/>
      <c r="CI15" s="225"/>
      <c r="CJ15" s="225"/>
      <c r="CK15" s="226"/>
    </row>
    <row r="16" spans="1:90" x14ac:dyDescent="0.3">
      <c r="A16" s="220">
        <f>IF(Q23&lt;1.8,1,IF(Q23&gt;2.8,3,IF(Q23&lt;2.8&gt;1.8,2,0)))</f>
        <v>3</v>
      </c>
      <c r="B16" s="220"/>
      <c r="C16" s="4" t="str">
        <f>Objetivos!C19</f>
        <v>+</v>
      </c>
      <c r="D16" s="4" t="str">
        <f>Objetivos!D19</f>
        <v>Clientes que repiten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7"/>
      <c r="BJ16" s="227"/>
      <c r="BK16" s="228"/>
      <c r="BL16" s="228"/>
      <c r="BM16" s="228"/>
      <c r="BN16" s="228"/>
      <c r="BO16" s="228"/>
      <c r="BP16" s="228"/>
      <c r="BQ16" s="228"/>
      <c r="BR16" s="228"/>
      <c r="BS16" s="228"/>
      <c r="BT16" s="228"/>
      <c r="BU16" s="228"/>
      <c r="BV16" s="228"/>
      <c r="BW16" s="228"/>
      <c r="BX16" s="228"/>
      <c r="BY16" s="228"/>
      <c r="BZ16" s="228"/>
      <c r="CA16" s="228"/>
      <c r="CB16" s="228"/>
      <c r="CC16" s="228"/>
      <c r="CD16" s="228"/>
      <c r="CE16" s="228"/>
      <c r="CF16" s="228"/>
      <c r="CG16" s="228"/>
      <c r="CH16" s="228"/>
      <c r="CI16" s="228"/>
      <c r="CJ16" s="228"/>
      <c r="CK16" s="229"/>
    </row>
    <row r="17" spans="1:89" x14ac:dyDescent="0.3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7"/>
    </row>
    <row r="18" spans="1:89" x14ac:dyDescent="0.3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7"/>
      <c r="BM18" s="10" t="s">
        <v>87</v>
      </c>
    </row>
    <row r="19" spans="1:89" x14ac:dyDescent="0.3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7"/>
      <c r="BJ19" s="221"/>
      <c r="BK19" s="222"/>
      <c r="BL19" s="222"/>
      <c r="BM19" s="222"/>
      <c r="BN19" s="222"/>
      <c r="BO19" s="222"/>
      <c r="BP19" s="222"/>
      <c r="BQ19" s="222"/>
      <c r="BR19" s="222"/>
      <c r="BS19" s="222"/>
      <c r="BT19" s="222"/>
      <c r="BU19" s="222"/>
      <c r="BV19" s="222"/>
      <c r="BW19" s="222"/>
      <c r="BX19" s="222"/>
      <c r="BY19" s="222"/>
      <c r="BZ19" s="222"/>
      <c r="CA19" s="222"/>
      <c r="CB19" s="222"/>
      <c r="CC19" s="222"/>
      <c r="CD19" s="222"/>
      <c r="CE19" s="222"/>
      <c r="CF19" s="222"/>
      <c r="CG19" s="222"/>
      <c r="CH19" s="222"/>
      <c r="CI19" s="222"/>
      <c r="CJ19" s="222"/>
      <c r="CK19" s="223"/>
    </row>
    <row r="20" spans="1:89" x14ac:dyDescent="0.3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7"/>
      <c r="BJ20" s="224"/>
      <c r="BK20" s="225"/>
      <c r="BL20" s="225"/>
      <c r="BM20" s="225"/>
      <c r="BN20" s="225"/>
      <c r="BO20" s="225"/>
      <c r="BP20" s="225"/>
      <c r="BQ20" s="225"/>
      <c r="BR20" s="225"/>
      <c r="BS20" s="225"/>
      <c r="BT20" s="225"/>
      <c r="BU20" s="225"/>
      <c r="BV20" s="225"/>
      <c r="BW20" s="225"/>
      <c r="BX20" s="225"/>
      <c r="BY20" s="225"/>
      <c r="BZ20" s="225"/>
      <c r="CA20" s="225"/>
      <c r="CB20" s="225"/>
      <c r="CC20" s="225"/>
      <c r="CD20" s="225"/>
      <c r="CE20" s="225"/>
      <c r="CF20" s="225"/>
      <c r="CG20" s="225"/>
      <c r="CH20" s="225"/>
      <c r="CI20" s="225"/>
      <c r="CJ20" s="225"/>
      <c r="CK20" s="226"/>
    </row>
    <row r="21" spans="1:89" x14ac:dyDescent="0.3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7"/>
      <c r="X21" s="260" t="s">
        <v>29</v>
      </c>
      <c r="Y21" s="260"/>
      <c r="Z21" s="260"/>
      <c r="AA21" s="260"/>
      <c r="AB21" s="260"/>
      <c r="AC21" s="260"/>
      <c r="AD21" s="260"/>
      <c r="AE21" s="260"/>
      <c r="AF21" s="260"/>
      <c r="AG21" s="260" t="s">
        <v>17</v>
      </c>
      <c r="AH21" s="260"/>
      <c r="AI21" s="260"/>
      <c r="AJ21" s="260"/>
      <c r="AK21" s="260"/>
      <c r="AL21" s="260"/>
      <c r="AM21" s="260"/>
      <c r="AN21" s="260"/>
      <c r="AO21" s="260"/>
      <c r="AP21" s="260" t="s">
        <v>0</v>
      </c>
      <c r="AQ21" s="260"/>
      <c r="AR21" s="260"/>
      <c r="AS21" s="260"/>
      <c r="AT21" s="260"/>
      <c r="AU21" s="260"/>
      <c r="AV21" s="260"/>
      <c r="AW21" s="260"/>
      <c r="AX21" s="260"/>
      <c r="AY21" s="260" t="s">
        <v>22</v>
      </c>
      <c r="AZ21" s="260"/>
      <c r="BA21" s="260"/>
      <c r="BB21" s="260"/>
      <c r="BC21" s="260"/>
      <c r="BD21" s="260"/>
      <c r="BE21" s="260"/>
      <c r="BF21" s="260"/>
      <c r="BG21" s="260"/>
      <c r="BJ21" s="224"/>
      <c r="BK21" s="225"/>
      <c r="BL21" s="225"/>
      <c r="BM21" s="225"/>
      <c r="BN21" s="225"/>
      <c r="BO21" s="225"/>
      <c r="BP21" s="225"/>
      <c r="BQ21" s="225"/>
      <c r="BR21" s="225"/>
      <c r="BS21" s="225"/>
      <c r="BT21" s="225"/>
      <c r="BU21" s="225"/>
      <c r="BV21" s="225"/>
      <c r="BW21" s="225"/>
      <c r="BX21" s="225"/>
      <c r="BY21" s="225"/>
      <c r="BZ21" s="225"/>
      <c r="CA21" s="225"/>
      <c r="CB21" s="225"/>
      <c r="CC21" s="225"/>
      <c r="CD21" s="225"/>
      <c r="CE21" s="225"/>
      <c r="CF21" s="225"/>
      <c r="CG21" s="225"/>
      <c r="CH21" s="225"/>
      <c r="CI21" s="225"/>
      <c r="CJ21" s="225"/>
      <c r="CK21" s="226"/>
    </row>
    <row r="22" spans="1:89" x14ac:dyDescent="0.3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24"/>
      <c r="R22" s="263">
        <f>COUNTIF(T22:T33,"&gt;0")</f>
        <v>12</v>
      </c>
      <c r="S22" s="263"/>
      <c r="T22" s="25">
        <f>IF(V22&lt;4,V22,0)</f>
        <v>2</v>
      </c>
      <c r="V22" s="264">
        <f>IF(AY22=0,0,INDEX('Aux Datos 1'!$AT:$BF,MATCH('Aux Datos 1'!$AT$18,'Aux Datos 1'!$AT:$AT,0),MATCH(LEFT(X22,3),'Aux Datos 1'!$AT$7:$BF$7,0)))</f>
        <v>2</v>
      </c>
      <c r="W22" s="264"/>
      <c r="X22" s="261" t="s">
        <v>89</v>
      </c>
      <c r="Y22" s="261"/>
      <c r="Z22" s="261"/>
      <c r="AA22" s="261"/>
      <c r="AB22" s="261"/>
      <c r="AC22" s="261"/>
      <c r="AD22" s="261"/>
      <c r="AE22" s="261"/>
      <c r="AF22" s="261"/>
      <c r="AG22" s="262">
        <f>'Aux Datos 2'!$D$82</f>
        <v>1300</v>
      </c>
      <c r="AH22" s="262"/>
      <c r="AI22" s="262"/>
      <c r="AJ22" s="262"/>
      <c r="AK22" s="262"/>
      <c r="AL22" s="262"/>
      <c r="AM22" s="262"/>
      <c r="AN22" s="262"/>
      <c r="AO22" s="262"/>
      <c r="AP22" s="262">
        <f>'Aux Datos 2'!$D$81</f>
        <v>1500</v>
      </c>
      <c r="AQ22" s="262"/>
      <c r="AR22" s="262"/>
      <c r="AS22" s="262"/>
      <c r="AT22" s="262"/>
      <c r="AU22" s="262"/>
      <c r="AV22" s="262"/>
      <c r="AW22" s="262"/>
      <c r="AX22" s="262"/>
      <c r="AY22" s="259">
        <f>+'Aux Datos 1'!AF$18</f>
        <v>0.8666666666666667</v>
      </c>
      <c r="AZ22" s="259"/>
      <c r="BA22" s="259"/>
      <c r="BB22" s="259"/>
      <c r="BC22" s="259"/>
      <c r="BD22" s="259"/>
      <c r="BE22" s="259"/>
      <c r="BF22" s="259"/>
      <c r="BG22" s="259"/>
      <c r="BJ22" s="224"/>
      <c r="BK22" s="225"/>
      <c r="BL22" s="225"/>
      <c r="BM22" s="225"/>
      <c r="BN22" s="225"/>
      <c r="BO22" s="225"/>
      <c r="BP22" s="225"/>
      <c r="BQ22" s="225"/>
      <c r="BR22" s="225"/>
      <c r="BS22" s="225"/>
      <c r="BT22" s="225"/>
      <c r="BU22" s="225"/>
      <c r="BV22" s="225"/>
      <c r="BW22" s="225"/>
      <c r="BX22" s="225"/>
      <c r="BY22" s="225"/>
      <c r="BZ22" s="225"/>
      <c r="CA22" s="225"/>
      <c r="CB22" s="225"/>
      <c r="CC22" s="225"/>
      <c r="CD22" s="225"/>
      <c r="CE22" s="225"/>
      <c r="CF22" s="225"/>
      <c r="CG22" s="225"/>
      <c r="CH22" s="225"/>
      <c r="CI22" s="225"/>
      <c r="CJ22" s="225"/>
      <c r="CK22" s="226"/>
    </row>
    <row r="23" spans="1:89" x14ac:dyDescent="0.3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24">
        <f>IF(R23=0,0,R23/R22)</f>
        <v>2.9166666666666665</v>
      </c>
      <c r="R23" s="263">
        <f>SUM(T22:T33)</f>
        <v>35</v>
      </c>
      <c r="S23" s="263"/>
      <c r="T23" s="25">
        <f t="shared" ref="T23:T33" si="0">IF(V23&lt;4,V23,0)</f>
        <v>3</v>
      </c>
      <c r="V23" s="235">
        <f>IF(AY23=0,0,INDEX('Aux Datos 1'!$AT:$BF,MATCH('Aux Datos 1'!$AT$18,'Aux Datos 1'!$AT:$AT,0),MATCH(LEFT(X23,3),'Aux Datos 1'!$AT$7:$BF$7,0)))</f>
        <v>3</v>
      </c>
      <c r="W23" s="235"/>
      <c r="X23" s="265" t="s">
        <v>90</v>
      </c>
      <c r="Y23" s="266"/>
      <c r="Z23" s="266"/>
      <c r="AA23" s="266"/>
      <c r="AB23" s="266"/>
      <c r="AC23" s="266"/>
      <c r="AD23" s="266"/>
      <c r="AE23" s="266"/>
      <c r="AF23" s="266"/>
      <c r="AG23" s="236">
        <f>'Aux Datos 2'!$E$82</f>
        <v>1500</v>
      </c>
      <c r="AH23" s="236"/>
      <c r="AI23" s="236"/>
      <c r="AJ23" s="236"/>
      <c r="AK23" s="236"/>
      <c r="AL23" s="236"/>
      <c r="AM23" s="236"/>
      <c r="AN23" s="236"/>
      <c r="AO23" s="236"/>
      <c r="AP23" s="236">
        <f>'Aux Datos 2'!$E$81</f>
        <v>1500</v>
      </c>
      <c r="AQ23" s="236"/>
      <c r="AR23" s="236"/>
      <c r="AS23" s="236"/>
      <c r="AT23" s="236"/>
      <c r="AU23" s="236"/>
      <c r="AV23" s="236"/>
      <c r="AW23" s="236"/>
      <c r="AX23" s="236"/>
      <c r="AY23" s="246">
        <f>+'Aux Datos 1'!AG$18</f>
        <v>1</v>
      </c>
      <c r="AZ23" s="246"/>
      <c r="BA23" s="246"/>
      <c r="BB23" s="246"/>
      <c r="BC23" s="246"/>
      <c r="BD23" s="246"/>
      <c r="BE23" s="246"/>
      <c r="BF23" s="246"/>
      <c r="BG23" s="246"/>
      <c r="BJ23" s="224"/>
      <c r="BK23" s="225"/>
      <c r="BL23" s="225"/>
      <c r="BM23" s="225"/>
      <c r="BN23" s="225"/>
      <c r="BO23" s="225"/>
      <c r="BP23" s="225"/>
      <c r="BQ23" s="225"/>
      <c r="BR23" s="225"/>
      <c r="BS23" s="225"/>
      <c r="BT23" s="225"/>
      <c r="BU23" s="225"/>
      <c r="BV23" s="225"/>
      <c r="BW23" s="225"/>
      <c r="BX23" s="225"/>
      <c r="BY23" s="225"/>
      <c r="BZ23" s="225"/>
      <c r="CA23" s="225"/>
      <c r="CB23" s="225"/>
      <c r="CC23" s="225"/>
      <c r="CD23" s="225"/>
      <c r="CE23" s="225"/>
      <c r="CF23" s="225"/>
      <c r="CG23" s="225"/>
      <c r="CH23" s="225"/>
      <c r="CI23" s="225"/>
      <c r="CJ23" s="225"/>
      <c r="CK23" s="226"/>
    </row>
    <row r="24" spans="1:89" x14ac:dyDescent="0.3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24"/>
      <c r="R24" s="24"/>
      <c r="S24" s="24"/>
      <c r="T24" s="25">
        <f t="shared" si="0"/>
        <v>3</v>
      </c>
      <c r="V24" s="264">
        <f>IF(AY24=0,0,INDEX('Aux Datos 1'!$AT:$BF,MATCH('Aux Datos 1'!$AT$18,'Aux Datos 1'!$AT:$AT,0),MATCH(LEFT(X24,3),'Aux Datos 1'!$AT$7:$BF$7,0)))</f>
        <v>3</v>
      </c>
      <c r="W24" s="264"/>
      <c r="X24" s="261" t="s">
        <v>91</v>
      </c>
      <c r="Y24" s="274"/>
      <c r="Z24" s="274"/>
      <c r="AA24" s="274"/>
      <c r="AB24" s="274"/>
      <c r="AC24" s="274"/>
      <c r="AD24" s="274"/>
      <c r="AE24" s="274"/>
      <c r="AF24" s="274"/>
      <c r="AG24" s="262">
        <f>'Aux Datos 2'!$F$82</f>
        <v>1550</v>
      </c>
      <c r="AH24" s="262"/>
      <c r="AI24" s="262"/>
      <c r="AJ24" s="262"/>
      <c r="AK24" s="262"/>
      <c r="AL24" s="262"/>
      <c r="AM24" s="262"/>
      <c r="AN24" s="262"/>
      <c r="AO24" s="262"/>
      <c r="AP24" s="262">
        <f>'Aux Datos 2'!$F$81</f>
        <v>1700</v>
      </c>
      <c r="AQ24" s="262"/>
      <c r="AR24" s="262"/>
      <c r="AS24" s="262"/>
      <c r="AT24" s="262"/>
      <c r="AU24" s="262"/>
      <c r="AV24" s="262"/>
      <c r="AW24" s="262"/>
      <c r="AX24" s="262"/>
      <c r="AY24" s="259">
        <f>+'Aux Datos 1'!AH$18</f>
        <v>0.91176470588235292</v>
      </c>
      <c r="AZ24" s="259"/>
      <c r="BA24" s="259"/>
      <c r="BB24" s="259"/>
      <c r="BC24" s="259"/>
      <c r="BD24" s="259"/>
      <c r="BE24" s="259"/>
      <c r="BF24" s="259"/>
      <c r="BG24" s="259"/>
      <c r="BJ24" s="224"/>
      <c r="BK24" s="225"/>
      <c r="BL24" s="225"/>
      <c r="BM24" s="225"/>
      <c r="BN24" s="225"/>
      <c r="BO24" s="225"/>
      <c r="BP24" s="225"/>
      <c r="BQ24" s="225"/>
      <c r="BR24" s="225"/>
      <c r="BS24" s="225"/>
      <c r="BT24" s="225"/>
      <c r="BU24" s="225"/>
      <c r="BV24" s="225"/>
      <c r="BW24" s="225"/>
      <c r="BX24" s="225"/>
      <c r="BY24" s="225"/>
      <c r="BZ24" s="225"/>
      <c r="CA24" s="225"/>
      <c r="CB24" s="225"/>
      <c r="CC24" s="225"/>
      <c r="CD24" s="225"/>
      <c r="CE24" s="225"/>
      <c r="CF24" s="225"/>
      <c r="CG24" s="225"/>
      <c r="CH24" s="225"/>
      <c r="CI24" s="225"/>
      <c r="CJ24" s="225"/>
      <c r="CK24" s="226"/>
    </row>
    <row r="25" spans="1:89" x14ac:dyDescent="0.3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24"/>
      <c r="R25" s="24"/>
      <c r="S25" s="24"/>
      <c r="T25" s="25">
        <f t="shared" si="0"/>
        <v>3</v>
      </c>
      <c r="V25" s="235">
        <f>IF(AY25=0,0,INDEX('Aux Datos 1'!$AT:$BF,MATCH('Aux Datos 1'!$AT$18,'Aux Datos 1'!$AT:$AT,0),MATCH(LEFT(X25,3),'Aux Datos 1'!$AT$7:$BF$7,0)))</f>
        <v>3</v>
      </c>
      <c r="W25" s="235"/>
      <c r="X25" s="265" t="s">
        <v>92</v>
      </c>
      <c r="Y25" s="266"/>
      <c r="Z25" s="266"/>
      <c r="AA25" s="266"/>
      <c r="AB25" s="266"/>
      <c r="AC25" s="266"/>
      <c r="AD25" s="266"/>
      <c r="AE25" s="266"/>
      <c r="AF25" s="266"/>
      <c r="AG25" s="236">
        <f>'Aux Datos 2'!$G$82</f>
        <v>1600</v>
      </c>
      <c r="AH25" s="236"/>
      <c r="AI25" s="236"/>
      <c r="AJ25" s="236"/>
      <c r="AK25" s="236"/>
      <c r="AL25" s="236"/>
      <c r="AM25" s="236"/>
      <c r="AN25" s="236"/>
      <c r="AO25" s="236"/>
      <c r="AP25" s="236">
        <f>'Aux Datos 2'!$G$81</f>
        <v>1700</v>
      </c>
      <c r="AQ25" s="236"/>
      <c r="AR25" s="236"/>
      <c r="AS25" s="236"/>
      <c r="AT25" s="236"/>
      <c r="AU25" s="236"/>
      <c r="AV25" s="236"/>
      <c r="AW25" s="236"/>
      <c r="AX25" s="236"/>
      <c r="AY25" s="246">
        <f>+'Aux Datos 1'!AI$18</f>
        <v>0.94117647058823528</v>
      </c>
      <c r="AZ25" s="246"/>
      <c r="BA25" s="246"/>
      <c r="BB25" s="246"/>
      <c r="BC25" s="246"/>
      <c r="BD25" s="246"/>
      <c r="BE25" s="246"/>
      <c r="BF25" s="246"/>
      <c r="BG25" s="246"/>
      <c r="BJ25" s="227"/>
      <c r="BK25" s="228"/>
      <c r="BL25" s="228"/>
      <c r="BM25" s="228"/>
      <c r="BN25" s="228"/>
      <c r="BO25" s="228"/>
      <c r="BP25" s="228"/>
      <c r="BQ25" s="228"/>
      <c r="BR25" s="228"/>
      <c r="BS25" s="228"/>
      <c r="BT25" s="228"/>
      <c r="BU25" s="228"/>
      <c r="BV25" s="228"/>
      <c r="BW25" s="228"/>
      <c r="BX25" s="228"/>
      <c r="BY25" s="228"/>
      <c r="BZ25" s="228"/>
      <c r="CA25" s="228"/>
      <c r="CB25" s="228"/>
      <c r="CC25" s="228"/>
      <c r="CD25" s="228"/>
      <c r="CE25" s="228"/>
      <c r="CF25" s="228"/>
      <c r="CG25" s="228"/>
      <c r="CH25" s="228"/>
      <c r="CI25" s="228"/>
      <c r="CJ25" s="228"/>
      <c r="CK25" s="229"/>
    </row>
    <row r="26" spans="1:89" x14ac:dyDescent="0.3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24"/>
      <c r="R26" s="24"/>
      <c r="S26" s="24"/>
      <c r="T26" s="25">
        <f t="shared" si="0"/>
        <v>3</v>
      </c>
      <c r="V26" s="264">
        <f>IF(AY26=0,0,INDEX('Aux Datos 1'!$AT:$BF,MATCH('Aux Datos 1'!$AT$18,'Aux Datos 1'!$AT:$AT,0),MATCH(LEFT(X26,3),'Aux Datos 1'!$AT$7:$BF$7,0)))</f>
        <v>3</v>
      </c>
      <c r="W26" s="264"/>
      <c r="X26" s="261" t="s">
        <v>93</v>
      </c>
      <c r="Y26" s="274"/>
      <c r="Z26" s="274"/>
      <c r="AA26" s="274"/>
      <c r="AB26" s="274"/>
      <c r="AC26" s="274"/>
      <c r="AD26" s="274"/>
      <c r="AE26" s="274"/>
      <c r="AF26" s="274"/>
      <c r="AG26" s="262">
        <f>'Aux Datos 2'!$H$82</f>
        <v>1700</v>
      </c>
      <c r="AH26" s="262"/>
      <c r="AI26" s="262"/>
      <c r="AJ26" s="262"/>
      <c r="AK26" s="262"/>
      <c r="AL26" s="262"/>
      <c r="AM26" s="262"/>
      <c r="AN26" s="262"/>
      <c r="AO26" s="262"/>
      <c r="AP26" s="262">
        <f>'Aux Datos 2'!$H$81</f>
        <v>1800</v>
      </c>
      <c r="AQ26" s="262"/>
      <c r="AR26" s="262"/>
      <c r="AS26" s="262"/>
      <c r="AT26" s="262"/>
      <c r="AU26" s="262"/>
      <c r="AV26" s="262"/>
      <c r="AW26" s="262"/>
      <c r="AX26" s="262"/>
      <c r="AY26" s="259">
        <f>+'Aux Datos 1'!AJ$18</f>
        <v>0.94444444444444442</v>
      </c>
      <c r="AZ26" s="259"/>
      <c r="BA26" s="259"/>
      <c r="BB26" s="259"/>
      <c r="BC26" s="259"/>
      <c r="BD26" s="259"/>
      <c r="BE26" s="259"/>
      <c r="BF26" s="259"/>
      <c r="BG26" s="259"/>
    </row>
    <row r="27" spans="1:89" x14ac:dyDescent="0.3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24"/>
      <c r="R27" s="24"/>
      <c r="S27" s="24"/>
      <c r="T27" s="25">
        <f t="shared" si="0"/>
        <v>3</v>
      </c>
      <c r="V27" s="235">
        <f>IF(AY27=0,0,INDEX('Aux Datos 1'!$AT:$BF,MATCH('Aux Datos 1'!$AT$18,'Aux Datos 1'!$AT:$AT,0),MATCH(LEFT(X27,3),'Aux Datos 1'!$AT$7:$BF$7,0)))</f>
        <v>3</v>
      </c>
      <c r="W27" s="235"/>
      <c r="X27" s="265" t="s">
        <v>94</v>
      </c>
      <c r="Y27" s="266"/>
      <c r="Z27" s="266"/>
      <c r="AA27" s="266"/>
      <c r="AB27" s="266"/>
      <c r="AC27" s="266"/>
      <c r="AD27" s="266"/>
      <c r="AE27" s="266"/>
      <c r="AF27" s="266"/>
      <c r="AG27" s="236">
        <f>'Aux Datos 2'!$I$82</f>
        <v>1900</v>
      </c>
      <c r="AH27" s="236"/>
      <c r="AI27" s="236"/>
      <c r="AJ27" s="236"/>
      <c r="AK27" s="236"/>
      <c r="AL27" s="236"/>
      <c r="AM27" s="236"/>
      <c r="AN27" s="236"/>
      <c r="AO27" s="236"/>
      <c r="AP27" s="236">
        <f>'Aux Datos 2'!$I$81</f>
        <v>1900</v>
      </c>
      <c r="AQ27" s="236"/>
      <c r="AR27" s="236"/>
      <c r="AS27" s="236"/>
      <c r="AT27" s="236"/>
      <c r="AU27" s="236"/>
      <c r="AV27" s="236"/>
      <c r="AW27" s="236"/>
      <c r="AX27" s="236"/>
      <c r="AY27" s="246">
        <f>+'Aux Datos 1'!AK$18</f>
        <v>1</v>
      </c>
      <c r="AZ27" s="246"/>
      <c r="BA27" s="246"/>
      <c r="BB27" s="246"/>
      <c r="BC27" s="246"/>
      <c r="BD27" s="246"/>
      <c r="BE27" s="246"/>
      <c r="BF27" s="246"/>
      <c r="BG27" s="246"/>
      <c r="BM27" s="10" t="s">
        <v>88</v>
      </c>
    </row>
    <row r="28" spans="1:89" ht="15" customHeight="1" x14ac:dyDescent="0.3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24"/>
      <c r="R28" s="24"/>
      <c r="S28" s="24"/>
      <c r="T28" s="25">
        <f t="shared" si="0"/>
        <v>3</v>
      </c>
      <c r="V28" s="264">
        <f>IF(AY28=0,0,INDEX('Aux Datos 1'!$AT:$BF,MATCH('Aux Datos 1'!$AT$18,'Aux Datos 1'!$AT:$AT,0),MATCH(LEFT(X28,3),'Aux Datos 1'!$AT$7:$BF$7,0)))</f>
        <v>3</v>
      </c>
      <c r="W28" s="264"/>
      <c r="X28" s="261" t="s">
        <v>95</v>
      </c>
      <c r="Y28" s="274"/>
      <c r="Z28" s="274"/>
      <c r="AA28" s="274"/>
      <c r="AB28" s="274"/>
      <c r="AC28" s="274"/>
      <c r="AD28" s="274"/>
      <c r="AE28" s="274"/>
      <c r="AF28" s="274"/>
      <c r="AG28" s="262">
        <f>'Aux Datos 2'!$J$82</f>
        <v>2000</v>
      </c>
      <c r="AH28" s="262"/>
      <c r="AI28" s="262"/>
      <c r="AJ28" s="262"/>
      <c r="AK28" s="262"/>
      <c r="AL28" s="262"/>
      <c r="AM28" s="262"/>
      <c r="AN28" s="262"/>
      <c r="AO28" s="262"/>
      <c r="AP28" s="262">
        <f>'Aux Datos 2'!$J$81</f>
        <v>2000</v>
      </c>
      <c r="AQ28" s="262"/>
      <c r="AR28" s="262"/>
      <c r="AS28" s="262"/>
      <c r="AT28" s="262"/>
      <c r="AU28" s="262"/>
      <c r="AV28" s="262"/>
      <c r="AW28" s="262"/>
      <c r="AX28" s="262"/>
      <c r="AY28" s="259">
        <f>+'Aux Datos 1'!AL$18</f>
        <v>1</v>
      </c>
      <c r="AZ28" s="259"/>
      <c r="BA28" s="259"/>
      <c r="BB28" s="259"/>
      <c r="BC28" s="259"/>
      <c r="BD28" s="259"/>
      <c r="BE28" s="259"/>
      <c r="BF28" s="259"/>
      <c r="BG28" s="259"/>
      <c r="BJ28" s="230">
        <v>3</v>
      </c>
      <c r="BK28" s="230"/>
      <c r="BL28" s="243" t="s">
        <v>46</v>
      </c>
      <c r="BM28" s="244"/>
      <c r="BN28" s="244"/>
      <c r="BO28" s="244"/>
      <c r="BP28" s="244"/>
      <c r="BQ28" s="244"/>
      <c r="BR28" s="244"/>
      <c r="BS28" s="244"/>
      <c r="BT28" s="244"/>
      <c r="BU28" s="244"/>
      <c r="BV28" s="244"/>
      <c r="BW28" s="244"/>
      <c r="BX28" s="244"/>
      <c r="BY28" s="244"/>
      <c r="BZ28" s="244"/>
      <c r="CA28" s="244"/>
      <c r="CB28" s="244"/>
      <c r="CC28" s="244"/>
      <c r="CD28" s="244"/>
      <c r="CE28" s="244"/>
      <c r="CF28" s="244"/>
      <c r="CG28" s="244"/>
      <c r="CH28" s="244"/>
      <c r="CI28" s="244"/>
      <c r="CJ28" s="244"/>
      <c r="CK28" s="245"/>
    </row>
    <row r="29" spans="1:89" x14ac:dyDescent="0.3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24"/>
      <c r="R29" s="24"/>
      <c r="S29" s="24"/>
      <c r="T29" s="25">
        <f t="shared" si="0"/>
        <v>3</v>
      </c>
      <c r="V29" s="235">
        <f>IF(AY29=0,0,INDEX('Aux Datos 1'!$AT:$BF,MATCH('Aux Datos 1'!$AT$18,'Aux Datos 1'!$AT:$AT,0),MATCH(LEFT(X29,3),'Aux Datos 1'!$AT$7:$BF$7,0)))</f>
        <v>3</v>
      </c>
      <c r="W29" s="235"/>
      <c r="X29" s="265" t="s">
        <v>96</v>
      </c>
      <c r="Y29" s="266"/>
      <c r="Z29" s="266"/>
      <c r="AA29" s="266"/>
      <c r="AB29" s="266"/>
      <c r="AC29" s="266"/>
      <c r="AD29" s="266"/>
      <c r="AE29" s="266"/>
      <c r="AF29" s="266"/>
      <c r="AG29" s="236">
        <f>'Aux Datos 2'!$K$82</f>
        <v>2100</v>
      </c>
      <c r="AH29" s="236"/>
      <c r="AI29" s="236"/>
      <c r="AJ29" s="236"/>
      <c r="AK29" s="236"/>
      <c r="AL29" s="236"/>
      <c r="AM29" s="236"/>
      <c r="AN29" s="236"/>
      <c r="AO29" s="236"/>
      <c r="AP29" s="236">
        <f>'Aux Datos 2'!$K$81</f>
        <v>2000</v>
      </c>
      <c r="AQ29" s="236"/>
      <c r="AR29" s="236"/>
      <c r="AS29" s="236"/>
      <c r="AT29" s="236"/>
      <c r="AU29" s="236"/>
      <c r="AV29" s="236"/>
      <c r="AW29" s="236"/>
      <c r="AX29" s="236"/>
      <c r="AY29" s="246">
        <f>+'Aux Datos 1'!AM$18</f>
        <v>1.05</v>
      </c>
      <c r="AZ29" s="246"/>
      <c r="BA29" s="246"/>
      <c r="BB29" s="246"/>
      <c r="BC29" s="246"/>
      <c r="BD29" s="246"/>
      <c r="BE29" s="246"/>
      <c r="BF29" s="246"/>
      <c r="BG29" s="246"/>
      <c r="BJ29" s="230"/>
      <c r="BK29" s="230"/>
      <c r="BL29" s="21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3"/>
    </row>
    <row r="30" spans="1:89" x14ac:dyDescent="0.3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24"/>
      <c r="R30" s="24"/>
      <c r="S30" s="24"/>
      <c r="T30" s="25">
        <f t="shared" si="0"/>
        <v>3</v>
      </c>
      <c r="V30" s="264">
        <f>IF(AY30=0,0,INDEX('Aux Datos 1'!$AT:$BF,MATCH('Aux Datos 1'!$AT$18,'Aux Datos 1'!$AT:$AT,0),MATCH(LEFT(X30,3),'Aux Datos 1'!$AT$7:$BF$7,0)))</f>
        <v>3</v>
      </c>
      <c r="W30" s="264"/>
      <c r="X30" s="261" t="s">
        <v>132</v>
      </c>
      <c r="Y30" s="274"/>
      <c r="Z30" s="274"/>
      <c r="AA30" s="274"/>
      <c r="AB30" s="274"/>
      <c r="AC30" s="274"/>
      <c r="AD30" s="274"/>
      <c r="AE30" s="274"/>
      <c r="AF30" s="274"/>
      <c r="AG30" s="262">
        <f>'Aux Datos 2'!$L$82</f>
        <v>2200</v>
      </c>
      <c r="AH30" s="262"/>
      <c r="AI30" s="262"/>
      <c r="AJ30" s="262"/>
      <c r="AK30" s="262"/>
      <c r="AL30" s="262"/>
      <c r="AM30" s="262"/>
      <c r="AN30" s="262"/>
      <c r="AO30" s="262"/>
      <c r="AP30" s="262">
        <f>'Aux Datos 2'!$L$81</f>
        <v>2100</v>
      </c>
      <c r="AQ30" s="262"/>
      <c r="AR30" s="262"/>
      <c r="AS30" s="262"/>
      <c r="AT30" s="262"/>
      <c r="AU30" s="262"/>
      <c r="AV30" s="262"/>
      <c r="AW30" s="262"/>
      <c r="AX30" s="262"/>
      <c r="AY30" s="259">
        <f>+'Aux Datos 1'!AN$18</f>
        <v>1.0476190476190477</v>
      </c>
      <c r="AZ30" s="259"/>
      <c r="BA30" s="259"/>
      <c r="BB30" s="259"/>
      <c r="BC30" s="259"/>
      <c r="BD30" s="259"/>
      <c r="BE30" s="259"/>
      <c r="BF30" s="259"/>
      <c r="BG30" s="259"/>
      <c r="BJ30" s="230">
        <v>3</v>
      </c>
      <c r="BK30" s="230"/>
      <c r="BL30" s="243" t="s">
        <v>47</v>
      </c>
      <c r="BM30" s="244"/>
      <c r="BN30" s="244"/>
      <c r="BO30" s="244"/>
      <c r="BP30" s="244"/>
      <c r="BQ30" s="244"/>
      <c r="BR30" s="244"/>
      <c r="BS30" s="244"/>
      <c r="BT30" s="244"/>
      <c r="BU30" s="244"/>
      <c r="BV30" s="244"/>
      <c r="BW30" s="244"/>
      <c r="BX30" s="244"/>
      <c r="BY30" s="244"/>
      <c r="BZ30" s="244"/>
      <c r="CA30" s="244"/>
      <c r="CB30" s="244"/>
      <c r="CC30" s="244"/>
      <c r="CD30" s="244"/>
      <c r="CE30" s="244"/>
      <c r="CF30" s="244"/>
      <c r="CG30" s="244"/>
      <c r="CH30" s="244"/>
      <c r="CI30" s="244"/>
      <c r="CJ30" s="244"/>
      <c r="CK30" s="245"/>
    </row>
    <row r="31" spans="1:89" x14ac:dyDescent="0.3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24"/>
      <c r="R31" s="24"/>
      <c r="S31" s="24"/>
      <c r="T31" s="25">
        <f t="shared" si="0"/>
        <v>3</v>
      </c>
      <c r="V31" s="235">
        <f>IF(AY31=0,0,INDEX('Aux Datos 1'!$AT:$BF,MATCH('Aux Datos 1'!$AT$18,'Aux Datos 1'!$AT:$AT,0),MATCH(LEFT(X31,3),'Aux Datos 1'!$AT$7:$BF$7,0)))</f>
        <v>3</v>
      </c>
      <c r="W31" s="235"/>
      <c r="X31" s="265" t="s">
        <v>97</v>
      </c>
      <c r="Y31" s="266"/>
      <c r="Z31" s="266"/>
      <c r="AA31" s="266"/>
      <c r="AB31" s="266"/>
      <c r="AC31" s="266"/>
      <c r="AD31" s="266"/>
      <c r="AE31" s="266"/>
      <c r="AF31" s="266"/>
      <c r="AG31" s="236">
        <f>'Aux Datos 2'!$M$82</f>
        <v>2200</v>
      </c>
      <c r="AH31" s="236"/>
      <c r="AI31" s="236"/>
      <c r="AJ31" s="236"/>
      <c r="AK31" s="236"/>
      <c r="AL31" s="236"/>
      <c r="AM31" s="236"/>
      <c r="AN31" s="236"/>
      <c r="AO31" s="236"/>
      <c r="AP31" s="236">
        <f>'Aux Datos 2'!$M$81</f>
        <v>2100</v>
      </c>
      <c r="AQ31" s="236"/>
      <c r="AR31" s="236"/>
      <c r="AS31" s="236"/>
      <c r="AT31" s="236"/>
      <c r="AU31" s="236"/>
      <c r="AV31" s="236"/>
      <c r="AW31" s="236"/>
      <c r="AX31" s="236"/>
      <c r="AY31" s="246">
        <f>+'Aux Datos 1'!AO$18</f>
        <v>1.0476190476190477</v>
      </c>
      <c r="AZ31" s="246"/>
      <c r="BA31" s="246"/>
      <c r="BB31" s="246"/>
      <c r="BC31" s="246"/>
      <c r="BD31" s="246"/>
      <c r="BE31" s="246"/>
      <c r="BF31" s="246"/>
      <c r="BG31" s="246"/>
      <c r="BJ31" s="230"/>
      <c r="BK31" s="230"/>
      <c r="BL31" s="21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3"/>
    </row>
    <row r="32" spans="1:89" x14ac:dyDescent="0.3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24"/>
      <c r="R32" s="24"/>
      <c r="S32" s="24"/>
      <c r="T32" s="25">
        <f t="shared" si="0"/>
        <v>3</v>
      </c>
      <c r="V32" s="264">
        <f>IF(AY32=0,0,INDEX('Aux Datos 1'!$AT:$BF,MATCH('Aux Datos 1'!$AT$18,'Aux Datos 1'!$AT:$AT,0),MATCH(LEFT(X32,3),'Aux Datos 1'!$AT$7:$BF$7,0)))</f>
        <v>3</v>
      </c>
      <c r="W32" s="264"/>
      <c r="X32" s="261" t="s">
        <v>98</v>
      </c>
      <c r="Y32" s="274"/>
      <c r="Z32" s="274"/>
      <c r="AA32" s="274"/>
      <c r="AB32" s="274"/>
      <c r="AC32" s="274"/>
      <c r="AD32" s="274"/>
      <c r="AE32" s="274"/>
      <c r="AF32" s="274"/>
      <c r="AG32" s="262">
        <f>'Aux Datos 2'!$N$82</f>
        <v>2300</v>
      </c>
      <c r="AH32" s="262"/>
      <c r="AI32" s="262"/>
      <c r="AJ32" s="262"/>
      <c r="AK32" s="262"/>
      <c r="AL32" s="262"/>
      <c r="AM32" s="262"/>
      <c r="AN32" s="262"/>
      <c r="AO32" s="262"/>
      <c r="AP32" s="262">
        <f>'Aux Datos 2'!$N$81</f>
        <v>2200</v>
      </c>
      <c r="AQ32" s="262"/>
      <c r="AR32" s="262"/>
      <c r="AS32" s="262"/>
      <c r="AT32" s="262"/>
      <c r="AU32" s="262"/>
      <c r="AV32" s="262"/>
      <c r="AW32" s="262"/>
      <c r="AX32" s="262"/>
      <c r="AY32" s="259">
        <f>+'Aux Datos 1'!AP$18</f>
        <v>1.0454545454545454</v>
      </c>
      <c r="AZ32" s="259"/>
      <c r="BA32" s="259"/>
      <c r="BB32" s="259"/>
      <c r="BC32" s="259"/>
      <c r="BD32" s="259"/>
      <c r="BE32" s="259"/>
      <c r="BF32" s="259"/>
      <c r="BG32" s="259"/>
      <c r="BJ32" s="230">
        <v>3</v>
      </c>
      <c r="BK32" s="230"/>
      <c r="BL32" s="243" t="s">
        <v>48</v>
      </c>
      <c r="BM32" s="244"/>
      <c r="BN32" s="244"/>
      <c r="BO32" s="244"/>
      <c r="BP32" s="244"/>
      <c r="BQ32" s="244"/>
      <c r="BR32" s="244"/>
      <c r="BS32" s="244"/>
      <c r="BT32" s="244"/>
      <c r="BU32" s="244"/>
      <c r="BV32" s="244"/>
      <c r="BW32" s="244"/>
      <c r="BX32" s="244"/>
      <c r="BY32" s="244"/>
      <c r="BZ32" s="244"/>
      <c r="CA32" s="244"/>
      <c r="CB32" s="244"/>
      <c r="CC32" s="244"/>
      <c r="CD32" s="244"/>
      <c r="CE32" s="244"/>
      <c r="CF32" s="244"/>
      <c r="CG32" s="244"/>
      <c r="CH32" s="244"/>
      <c r="CI32" s="244"/>
      <c r="CJ32" s="244"/>
      <c r="CK32" s="245"/>
    </row>
    <row r="33" spans="1:89" x14ac:dyDescent="0.3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24"/>
      <c r="R33" s="24"/>
      <c r="S33" s="24"/>
      <c r="T33" s="25">
        <f t="shared" si="0"/>
        <v>3</v>
      </c>
      <c r="V33" s="235">
        <f>IF(AY33=0,0,INDEX('Aux Datos 1'!$AT:$BF,MATCH('Aux Datos 1'!$AT$18,'Aux Datos 1'!$AT:$AT,0),MATCH(LEFT(X33,3),'Aux Datos 1'!$AT$7:$BF$7,0)))</f>
        <v>3</v>
      </c>
      <c r="W33" s="235"/>
      <c r="X33" s="265" t="s">
        <v>99</v>
      </c>
      <c r="Y33" s="266"/>
      <c r="Z33" s="266"/>
      <c r="AA33" s="266"/>
      <c r="AB33" s="266"/>
      <c r="AC33" s="266"/>
      <c r="AD33" s="266"/>
      <c r="AE33" s="266"/>
      <c r="AF33" s="266"/>
      <c r="AG33" s="236">
        <f>'Aux Datos 2'!$O$82</f>
        <v>2500</v>
      </c>
      <c r="AH33" s="236"/>
      <c r="AI33" s="236"/>
      <c r="AJ33" s="236"/>
      <c r="AK33" s="236"/>
      <c r="AL33" s="236"/>
      <c r="AM33" s="236"/>
      <c r="AN33" s="236"/>
      <c r="AO33" s="236"/>
      <c r="AP33" s="236">
        <f>'Aux Datos 2'!$O$81</f>
        <v>2300</v>
      </c>
      <c r="AQ33" s="236"/>
      <c r="AR33" s="236"/>
      <c r="AS33" s="236"/>
      <c r="AT33" s="236"/>
      <c r="AU33" s="236"/>
      <c r="AV33" s="236"/>
      <c r="AW33" s="236"/>
      <c r="AX33" s="236"/>
      <c r="AY33" s="246">
        <f>+'Aux Datos 1'!AQ$18</f>
        <v>1.0869565217391304</v>
      </c>
      <c r="AZ33" s="246"/>
      <c r="BA33" s="246"/>
      <c r="BB33" s="246"/>
      <c r="BC33" s="246"/>
      <c r="BD33" s="246"/>
      <c r="BE33" s="246"/>
      <c r="BF33" s="246"/>
      <c r="BG33" s="246"/>
      <c r="BJ33" s="230"/>
      <c r="BK33" s="230"/>
      <c r="BL33" s="21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3"/>
    </row>
    <row r="34" spans="1:89" x14ac:dyDescent="0.3">
      <c r="A34" s="14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</row>
    <row r="35" spans="1:89" ht="15" customHeight="1" x14ac:dyDescent="0.3"/>
    <row r="36" spans="1:89" ht="15" customHeight="1" x14ac:dyDescent="0.3"/>
    <row r="37" spans="1:89" ht="15" customHeight="1" x14ac:dyDescent="0.3"/>
    <row r="38" spans="1:89" ht="15" customHeight="1" x14ac:dyDescent="0.3"/>
    <row r="39" spans="1:89" ht="15" customHeight="1" x14ac:dyDescent="0.3"/>
    <row r="40" spans="1:89" ht="15" customHeight="1" x14ac:dyDescent="0.3"/>
    <row r="41" spans="1:89" ht="15" customHeight="1" x14ac:dyDescent="0.3"/>
    <row r="42" spans="1:89" ht="15" customHeight="1" x14ac:dyDescent="0.3"/>
    <row r="43" spans="1:89" ht="15" customHeight="1" x14ac:dyDescent="0.3"/>
    <row r="44" spans="1:89" ht="15" customHeight="1" x14ac:dyDescent="0.3"/>
    <row r="45" spans="1:89" ht="15" customHeight="1" x14ac:dyDescent="0.3"/>
    <row r="46" spans="1:89" ht="15" customHeight="1" x14ac:dyDescent="0.3"/>
    <row r="47" spans="1:89" ht="15" customHeight="1" x14ac:dyDescent="0.3"/>
    <row r="48" spans="1:89" ht="15" customHeight="1" x14ac:dyDescent="0.3"/>
    <row r="49" ht="15" customHeight="1" x14ac:dyDescent="0.3"/>
    <row r="50" ht="15" customHeight="1" x14ac:dyDescent="0.3"/>
  </sheetData>
  <customSheetViews>
    <customSheetView guid="{866E79C6-ED26-4269-9589-BDD48744743B}" showGridLines="0" showRowCol="0" hiddenRows="1" hiddenColumns="1">
      <selection activeCell="BL9" sqref="BL9"/>
      <pageMargins left="0.511811024" right="0.511811024" top="0.78740157499999996" bottom="0.78740157499999996" header="0.31496062000000002" footer="0.31496062000000002"/>
      <pageSetup paperSize="9" orientation="portrait" horizontalDpi="4294967293" verticalDpi="4294967293" r:id="rId1"/>
    </customSheetView>
  </customSheetViews>
  <mergeCells count="81">
    <mergeCell ref="X24:AF24"/>
    <mergeCell ref="BJ32:BK33"/>
    <mergeCell ref="V31:W31"/>
    <mergeCell ref="AP33:AX33"/>
    <mergeCell ref="AY33:BG33"/>
    <mergeCell ref="V32:W32"/>
    <mergeCell ref="X32:AF32"/>
    <mergeCell ref="AG32:AO32"/>
    <mergeCell ref="AP32:AX32"/>
    <mergeCell ref="AY32:BG32"/>
    <mergeCell ref="BJ30:BK31"/>
    <mergeCell ref="AY29:BG29"/>
    <mergeCell ref="AP27:AX27"/>
    <mergeCell ref="AY27:BG27"/>
    <mergeCell ref="AY25:BG25"/>
    <mergeCell ref="X26:AF26"/>
    <mergeCell ref="R22:S22"/>
    <mergeCell ref="R23:S23"/>
    <mergeCell ref="V33:W33"/>
    <mergeCell ref="X33:AF33"/>
    <mergeCell ref="AG33:AO33"/>
    <mergeCell ref="V29:W29"/>
    <mergeCell ref="V28:W28"/>
    <mergeCell ref="X28:AF28"/>
    <mergeCell ref="AG28:AO28"/>
    <mergeCell ref="V25:W25"/>
    <mergeCell ref="V30:W30"/>
    <mergeCell ref="V27:W27"/>
    <mergeCell ref="X27:AF27"/>
    <mergeCell ref="AG27:AO27"/>
    <mergeCell ref="V24:W24"/>
    <mergeCell ref="V26:W26"/>
    <mergeCell ref="BL28:CK28"/>
    <mergeCell ref="AP28:AX28"/>
    <mergeCell ref="AY28:BG28"/>
    <mergeCell ref="BL30:CK30"/>
    <mergeCell ref="X31:AF31"/>
    <mergeCell ref="AG31:AO31"/>
    <mergeCell ref="AP31:AX31"/>
    <mergeCell ref="AY31:BG31"/>
    <mergeCell ref="X30:AF30"/>
    <mergeCell ref="AG30:AO30"/>
    <mergeCell ref="AP30:AX30"/>
    <mergeCell ref="AY30:BG30"/>
    <mergeCell ref="BJ28:BK29"/>
    <mergeCell ref="X29:AF29"/>
    <mergeCell ref="AG29:AO29"/>
    <mergeCell ref="AP29:AX29"/>
    <mergeCell ref="AG26:AO26"/>
    <mergeCell ref="AP26:AX26"/>
    <mergeCell ref="AY26:BG26"/>
    <mergeCell ref="X25:AF25"/>
    <mergeCell ref="AG25:AO25"/>
    <mergeCell ref="V23:W23"/>
    <mergeCell ref="X23:AF23"/>
    <mergeCell ref="AG23:AO23"/>
    <mergeCell ref="AP23:AX23"/>
    <mergeCell ref="AY23:BG23"/>
    <mergeCell ref="AG21:AO21"/>
    <mergeCell ref="AP21:AX21"/>
    <mergeCell ref="AY21:BG21"/>
    <mergeCell ref="AP25:AX25"/>
    <mergeCell ref="AG24:AO24"/>
    <mergeCell ref="AP24:AX24"/>
    <mergeCell ref="AY24:BG24"/>
    <mergeCell ref="BL32:CK32"/>
    <mergeCell ref="A16:B16"/>
    <mergeCell ref="BX6:BZ7"/>
    <mergeCell ref="CA7:CL7"/>
    <mergeCell ref="B6:C6"/>
    <mergeCell ref="BJ10:CK16"/>
    <mergeCell ref="A10:B10"/>
    <mergeCell ref="A11:B11"/>
    <mergeCell ref="A12:B12"/>
    <mergeCell ref="V22:W22"/>
    <mergeCell ref="X22:AF22"/>
    <mergeCell ref="AG22:AO22"/>
    <mergeCell ref="AP22:AX22"/>
    <mergeCell ref="AY22:BG22"/>
    <mergeCell ref="BJ19:CK25"/>
    <mergeCell ref="X21:AF21"/>
  </mergeCells>
  <conditionalFormatting sqref="A10:B10">
    <cfRule type="iconSet" priority="122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1:B11">
    <cfRule type="iconSet" priority="12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2:B12">
    <cfRule type="iconSet" priority="120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6:B16">
    <cfRule type="iconSet" priority="118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B6:C6">
    <cfRule type="iconSet" priority="123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2:W22">
    <cfRule type="iconSet" priority="1">
      <iconSet iconSet="4TrafficLights" showValue="0">
        <cfvo type="percent" val="0"/>
        <cfvo type="num" val="1"/>
        <cfvo type="num" val="2"/>
        <cfvo type="num" val="3"/>
      </iconSet>
    </cfRule>
    <cfRule type="iconSet" priority="2">
      <iconSet iconSet="4TrafficLights" showValue="0">
        <cfvo type="percent" val="0"/>
        <cfvo type="num" val="1"/>
        <cfvo type="num" val="2"/>
        <cfvo type="num" val="3"/>
      </iconSet>
    </cfRule>
    <cfRule type="iconSet" priority="3">
      <iconSet iconSet="4TrafficLights" showValue="0">
        <cfvo type="percent" val="0"/>
        <cfvo type="num" val="1"/>
        <cfvo type="num" val="2"/>
        <cfvo type="num" val="3"/>
      </iconSet>
    </cfRule>
    <cfRule type="iconSet" priority="4">
      <iconSet iconSet="4TrafficLights" showValue="0">
        <cfvo type="percent" val="0"/>
        <cfvo type="num" val="1"/>
        <cfvo type="num" val="2"/>
        <cfvo type="num" val="3"/>
      </iconSet>
    </cfRule>
    <cfRule type="iconSet" priority="5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2:W33">
    <cfRule type="iconSet" priority="119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3:W23">
    <cfRule type="iconSet" priority="6">
      <iconSet iconSet="4TrafficLights" showValue="0">
        <cfvo type="percent" val="0"/>
        <cfvo type="num" val="1"/>
        <cfvo type="num" val="2"/>
        <cfvo type="num" val="3"/>
      </iconSet>
    </cfRule>
    <cfRule type="iconSet" priority="7">
      <iconSet iconSet="4TrafficLights" showValue="0">
        <cfvo type="percent" val="0"/>
        <cfvo type="num" val="1"/>
        <cfvo type="num" val="2"/>
        <cfvo type="num" val="3"/>
      </iconSet>
    </cfRule>
    <cfRule type="iconSet" priority="8">
      <iconSet iconSet="4TrafficLights" showValue="0">
        <cfvo type="percent" val="0"/>
        <cfvo type="num" val="1"/>
        <cfvo type="num" val="2"/>
        <cfvo type="num" val="3"/>
      </iconSet>
    </cfRule>
    <cfRule type="iconSet" priority="9">
      <iconSet iconSet="4TrafficLights" showValue="0">
        <cfvo type="percent" val="0"/>
        <cfvo type="num" val="1"/>
        <cfvo type="num" val="2"/>
        <cfvo type="num" val="3"/>
      </iconSet>
    </cfRule>
    <cfRule type="iconSet" priority="10">
      <iconSet iconSet="4TrafficLights" showValue="0">
        <cfvo type="percent" val="0"/>
        <cfvo type="num" val="1"/>
        <cfvo type="num" val="2"/>
        <cfvo type="num" val="3"/>
      </iconSet>
    </cfRule>
    <cfRule type="iconSet" priority="11">
      <iconSet iconSet="4TrafficLights" showValue="0">
        <cfvo type="percent" val="0"/>
        <cfvo type="num" val="1"/>
        <cfvo type="num" val="2"/>
        <cfvo type="num" val="3"/>
      </iconSet>
    </cfRule>
    <cfRule type="iconSet" priority="12">
      <iconSet iconSet="4TrafficLights" showValue="0">
        <cfvo type="percent" val="0"/>
        <cfvo type="num" val="1"/>
        <cfvo type="num" val="2"/>
        <cfvo type="num" val="3"/>
      </iconSet>
    </cfRule>
    <cfRule type="iconSet" priority="13">
      <iconSet iconSet="4TrafficLights" showValue="0">
        <cfvo type="percent" val="0"/>
        <cfvo type="num" val="1"/>
        <cfvo type="num" val="2"/>
        <cfvo type="num" val="3"/>
      </iconSet>
    </cfRule>
    <cfRule type="iconSet" priority="14">
      <iconSet iconSet="4TrafficLights" showValue="0">
        <cfvo type="percent" val="0"/>
        <cfvo type="num" val="1"/>
        <cfvo type="num" val="2"/>
        <cfvo type="num" val="3"/>
      </iconSet>
    </cfRule>
    <cfRule type="iconSet" priority="15">
      <iconSet iconSet="4TrafficLights" showValue="0">
        <cfvo type="percent" val="0"/>
        <cfvo type="num" val="1"/>
        <cfvo type="num" val="2"/>
        <cfvo type="num" val="3"/>
      </iconSet>
    </cfRule>
    <cfRule type="iconSet" priority="16">
      <iconSet iconSet="4TrafficLights" showValue="0">
        <cfvo type="percent" val="0"/>
        <cfvo type="num" val="1"/>
        <cfvo type="num" val="2"/>
        <cfvo type="num" val="3"/>
      </iconSet>
    </cfRule>
    <cfRule type="iconSet" priority="17">
      <iconSet iconSet="4TrafficLights" showValue="0">
        <cfvo type="percent" val="0"/>
        <cfvo type="num" val="1"/>
        <cfvo type="num" val="2"/>
        <cfvo type="num" val="3"/>
      </iconSet>
    </cfRule>
    <cfRule type="iconSet" priority="18">
      <iconSet iconSet="4TrafficLights" showValue="0">
        <cfvo type="percent" val="0"/>
        <cfvo type="num" val="1"/>
        <cfvo type="num" val="2"/>
        <cfvo type="num" val="3"/>
      </iconSet>
    </cfRule>
    <cfRule type="iconSet" priority="19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4:W24">
    <cfRule type="iconSet" priority="20">
      <iconSet iconSet="4TrafficLights" showValue="0">
        <cfvo type="percent" val="0"/>
        <cfvo type="num" val="1"/>
        <cfvo type="num" val="2"/>
        <cfvo type="num" val="3"/>
      </iconSet>
    </cfRule>
    <cfRule type="iconSet" priority="21">
      <iconSet iconSet="4TrafficLights" showValue="0">
        <cfvo type="percent" val="0"/>
        <cfvo type="num" val="1"/>
        <cfvo type="num" val="2"/>
        <cfvo type="num" val="3"/>
      </iconSet>
    </cfRule>
    <cfRule type="iconSet" priority="22">
      <iconSet iconSet="4TrafficLights" showValue="0">
        <cfvo type="percent" val="0"/>
        <cfvo type="num" val="1"/>
        <cfvo type="num" val="2"/>
        <cfvo type="num" val="3"/>
      </iconSet>
    </cfRule>
    <cfRule type="iconSet" priority="23">
      <iconSet iconSet="4TrafficLights" showValue="0">
        <cfvo type="percent" val="0"/>
        <cfvo type="num" val="1"/>
        <cfvo type="num" val="2"/>
        <cfvo type="num" val="3"/>
      </iconSet>
    </cfRule>
    <cfRule type="iconSet" priority="24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5:W25">
    <cfRule type="iconSet" priority="31">
      <iconSet iconSet="4TrafficLights" showValue="0">
        <cfvo type="percent" val="0"/>
        <cfvo type="num" val="1"/>
        <cfvo type="num" val="2"/>
        <cfvo type="num" val="3"/>
      </iconSet>
    </cfRule>
    <cfRule type="iconSet" priority="32">
      <iconSet iconSet="4TrafficLights" showValue="0">
        <cfvo type="percent" val="0"/>
        <cfvo type="num" val="1"/>
        <cfvo type="num" val="2"/>
        <cfvo type="num" val="3"/>
      </iconSet>
    </cfRule>
    <cfRule type="iconSet" priority="33">
      <iconSet iconSet="4TrafficLights" showValue="0">
        <cfvo type="percent" val="0"/>
        <cfvo type="num" val="1"/>
        <cfvo type="num" val="2"/>
        <cfvo type="num" val="3"/>
      </iconSet>
    </cfRule>
    <cfRule type="iconSet" priority="34">
      <iconSet iconSet="4TrafficLights" showValue="0">
        <cfvo type="percent" val="0"/>
        <cfvo type="num" val="1"/>
        <cfvo type="num" val="2"/>
        <cfvo type="num" val="3"/>
      </iconSet>
    </cfRule>
    <cfRule type="iconSet" priority="35">
      <iconSet iconSet="4TrafficLights" showValue="0">
        <cfvo type="percent" val="0"/>
        <cfvo type="num" val="1"/>
        <cfvo type="num" val="2"/>
        <cfvo type="num" val="3"/>
      </iconSet>
    </cfRule>
    <cfRule type="iconSet" priority="36">
      <iconSet iconSet="4TrafficLights" showValue="0">
        <cfvo type="percent" val="0"/>
        <cfvo type="num" val="1"/>
        <cfvo type="num" val="2"/>
        <cfvo type="num" val="3"/>
      </iconSet>
    </cfRule>
    <cfRule type="iconSet" priority="37">
      <iconSet iconSet="4TrafficLights" showValue="0">
        <cfvo type="percent" val="0"/>
        <cfvo type="num" val="1"/>
        <cfvo type="num" val="2"/>
        <cfvo type="num" val="3"/>
      </iconSet>
    </cfRule>
    <cfRule type="iconSet" priority="38">
      <iconSet iconSet="4TrafficLights" showValue="0">
        <cfvo type="percent" val="0"/>
        <cfvo type="num" val="1"/>
        <cfvo type="num" val="2"/>
        <cfvo type="num" val="3"/>
      </iconSet>
    </cfRule>
    <cfRule type="iconSet" priority="25">
      <iconSet iconSet="4TrafficLights" showValue="0">
        <cfvo type="percent" val="0"/>
        <cfvo type="num" val="1"/>
        <cfvo type="num" val="2"/>
        <cfvo type="num" val="3"/>
      </iconSet>
    </cfRule>
    <cfRule type="iconSet" priority="26">
      <iconSet iconSet="4TrafficLights" showValue="0">
        <cfvo type="percent" val="0"/>
        <cfvo type="num" val="1"/>
        <cfvo type="num" val="2"/>
        <cfvo type="num" val="3"/>
      </iconSet>
    </cfRule>
    <cfRule type="iconSet" priority="27">
      <iconSet iconSet="4TrafficLights" showValue="0">
        <cfvo type="percent" val="0"/>
        <cfvo type="num" val="1"/>
        <cfvo type="num" val="2"/>
        <cfvo type="num" val="3"/>
      </iconSet>
    </cfRule>
    <cfRule type="iconSet" priority="28">
      <iconSet iconSet="4TrafficLights" showValue="0">
        <cfvo type="percent" val="0"/>
        <cfvo type="num" val="1"/>
        <cfvo type="num" val="2"/>
        <cfvo type="num" val="3"/>
      </iconSet>
    </cfRule>
    <cfRule type="iconSet" priority="29">
      <iconSet iconSet="4TrafficLights" showValue="0">
        <cfvo type="percent" val="0"/>
        <cfvo type="num" val="1"/>
        <cfvo type="num" val="2"/>
        <cfvo type="num" val="3"/>
      </iconSet>
    </cfRule>
    <cfRule type="iconSet" priority="30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6:W26">
    <cfRule type="iconSet" priority="39">
      <iconSet iconSet="4TrafficLights" showValue="0">
        <cfvo type="percent" val="0"/>
        <cfvo type="num" val="1"/>
        <cfvo type="num" val="2"/>
        <cfvo type="num" val="3"/>
      </iconSet>
    </cfRule>
    <cfRule type="iconSet" priority="40">
      <iconSet iconSet="4TrafficLights" showValue="0">
        <cfvo type="percent" val="0"/>
        <cfvo type="num" val="1"/>
        <cfvo type="num" val="2"/>
        <cfvo type="num" val="3"/>
      </iconSet>
    </cfRule>
    <cfRule type="iconSet" priority="41">
      <iconSet iconSet="4TrafficLights" showValue="0">
        <cfvo type="percent" val="0"/>
        <cfvo type="num" val="1"/>
        <cfvo type="num" val="2"/>
        <cfvo type="num" val="3"/>
      </iconSet>
    </cfRule>
    <cfRule type="iconSet" priority="42">
      <iconSet iconSet="4TrafficLights" showValue="0">
        <cfvo type="percent" val="0"/>
        <cfvo type="num" val="1"/>
        <cfvo type="num" val="2"/>
        <cfvo type="num" val="3"/>
      </iconSet>
    </cfRule>
    <cfRule type="iconSet" priority="43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7:W27">
    <cfRule type="iconSet" priority="45">
      <iconSet iconSet="4TrafficLights" showValue="0">
        <cfvo type="percent" val="0"/>
        <cfvo type="num" val="1"/>
        <cfvo type="num" val="2"/>
        <cfvo type="num" val="3"/>
      </iconSet>
    </cfRule>
    <cfRule type="iconSet" priority="46">
      <iconSet iconSet="4TrafficLights" showValue="0">
        <cfvo type="percent" val="0"/>
        <cfvo type="num" val="1"/>
        <cfvo type="num" val="2"/>
        <cfvo type="num" val="3"/>
      </iconSet>
    </cfRule>
    <cfRule type="iconSet" priority="47">
      <iconSet iconSet="4TrafficLights" showValue="0">
        <cfvo type="percent" val="0"/>
        <cfvo type="num" val="1"/>
        <cfvo type="num" val="2"/>
        <cfvo type="num" val="3"/>
      </iconSet>
    </cfRule>
    <cfRule type="iconSet" priority="48">
      <iconSet iconSet="4TrafficLights" showValue="0">
        <cfvo type="percent" val="0"/>
        <cfvo type="num" val="1"/>
        <cfvo type="num" val="2"/>
        <cfvo type="num" val="3"/>
      </iconSet>
    </cfRule>
    <cfRule type="iconSet" priority="50">
      <iconSet iconSet="4TrafficLights" showValue="0">
        <cfvo type="percent" val="0"/>
        <cfvo type="num" val="1"/>
        <cfvo type="num" val="2"/>
        <cfvo type="num" val="3"/>
      </iconSet>
    </cfRule>
    <cfRule type="iconSet" priority="51">
      <iconSet iconSet="4TrafficLights" showValue="0">
        <cfvo type="percent" val="0"/>
        <cfvo type="num" val="1"/>
        <cfvo type="num" val="2"/>
        <cfvo type="num" val="3"/>
      </iconSet>
    </cfRule>
    <cfRule type="iconSet" priority="52">
      <iconSet iconSet="4TrafficLights" showValue="0">
        <cfvo type="percent" val="0"/>
        <cfvo type="num" val="1"/>
        <cfvo type="num" val="2"/>
        <cfvo type="num" val="3"/>
      </iconSet>
    </cfRule>
    <cfRule type="iconSet" priority="53">
      <iconSet iconSet="4TrafficLights" showValue="0">
        <cfvo type="percent" val="0"/>
        <cfvo type="num" val="1"/>
        <cfvo type="num" val="2"/>
        <cfvo type="num" val="3"/>
      </iconSet>
    </cfRule>
    <cfRule type="iconSet" priority="54">
      <iconSet iconSet="4TrafficLights" showValue="0">
        <cfvo type="percent" val="0"/>
        <cfvo type="num" val="1"/>
        <cfvo type="num" val="2"/>
        <cfvo type="num" val="3"/>
      </iconSet>
    </cfRule>
    <cfRule type="iconSet" priority="55">
      <iconSet iconSet="4TrafficLights" showValue="0">
        <cfvo type="percent" val="0"/>
        <cfvo type="num" val="1"/>
        <cfvo type="num" val="2"/>
        <cfvo type="num" val="3"/>
      </iconSet>
    </cfRule>
    <cfRule type="iconSet" priority="49">
      <iconSet iconSet="4TrafficLights" showValue="0">
        <cfvo type="percent" val="0"/>
        <cfvo type="num" val="1"/>
        <cfvo type="num" val="2"/>
        <cfvo type="num" val="3"/>
      </iconSet>
    </cfRule>
    <cfRule type="iconSet" priority="57">
      <iconSet iconSet="4TrafficLights" showValue="0">
        <cfvo type="percent" val="0"/>
        <cfvo type="num" val="1"/>
        <cfvo type="num" val="2"/>
        <cfvo type="num" val="3"/>
      </iconSet>
    </cfRule>
    <cfRule type="iconSet" priority="44">
      <iconSet iconSet="4TrafficLights" showValue="0">
        <cfvo type="percent" val="0"/>
        <cfvo type="num" val="1"/>
        <cfvo type="num" val="2"/>
        <cfvo type="num" val="3"/>
      </iconSet>
    </cfRule>
    <cfRule type="iconSet" priority="56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8:W28">
    <cfRule type="iconSet" priority="59">
      <iconSet iconSet="4TrafficLights" showValue="0">
        <cfvo type="percent" val="0"/>
        <cfvo type="num" val="1"/>
        <cfvo type="num" val="2"/>
        <cfvo type="num" val="3"/>
      </iconSet>
    </cfRule>
    <cfRule type="iconSet" priority="60">
      <iconSet iconSet="4TrafficLights" showValue="0">
        <cfvo type="percent" val="0"/>
        <cfvo type="num" val="1"/>
        <cfvo type="num" val="2"/>
        <cfvo type="num" val="3"/>
      </iconSet>
    </cfRule>
    <cfRule type="iconSet" priority="61">
      <iconSet iconSet="4TrafficLights" showValue="0">
        <cfvo type="percent" val="0"/>
        <cfvo type="num" val="1"/>
        <cfvo type="num" val="2"/>
        <cfvo type="num" val="3"/>
      </iconSet>
    </cfRule>
    <cfRule type="iconSet" priority="62">
      <iconSet iconSet="4TrafficLights" showValue="0">
        <cfvo type="percent" val="0"/>
        <cfvo type="num" val="1"/>
        <cfvo type="num" val="2"/>
        <cfvo type="num" val="3"/>
      </iconSet>
    </cfRule>
    <cfRule type="iconSet" priority="58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9:W29">
    <cfRule type="iconSet" priority="69">
      <iconSet iconSet="4TrafficLights" showValue="0">
        <cfvo type="percent" val="0"/>
        <cfvo type="num" val="1"/>
        <cfvo type="num" val="2"/>
        <cfvo type="num" val="3"/>
      </iconSet>
    </cfRule>
    <cfRule type="iconSet" priority="70">
      <iconSet iconSet="4TrafficLights" showValue="0">
        <cfvo type="percent" val="0"/>
        <cfvo type="num" val="1"/>
        <cfvo type="num" val="2"/>
        <cfvo type="num" val="3"/>
      </iconSet>
    </cfRule>
    <cfRule type="iconSet" priority="71">
      <iconSet iconSet="4TrafficLights" showValue="0">
        <cfvo type="percent" val="0"/>
        <cfvo type="num" val="1"/>
        <cfvo type="num" val="2"/>
        <cfvo type="num" val="3"/>
      </iconSet>
    </cfRule>
    <cfRule type="iconSet" priority="72">
      <iconSet iconSet="4TrafficLights" showValue="0">
        <cfvo type="percent" val="0"/>
        <cfvo type="num" val="1"/>
        <cfvo type="num" val="2"/>
        <cfvo type="num" val="3"/>
      </iconSet>
    </cfRule>
    <cfRule type="iconSet" priority="73">
      <iconSet iconSet="4TrafficLights" showValue="0">
        <cfvo type="percent" val="0"/>
        <cfvo type="num" val="1"/>
        <cfvo type="num" val="2"/>
        <cfvo type="num" val="3"/>
      </iconSet>
    </cfRule>
    <cfRule type="iconSet" priority="74">
      <iconSet iconSet="4TrafficLights" showValue="0">
        <cfvo type="percent" val="0"/>
        <cfvo type="num" val="1"/>
        <cfvo type="num" val="2"/>
        <cfvo type="num" val="3"/>
      </iconSet>
    </cfRule>
    <cfRule type="iconSet" priority="75">
      <iconSet iconSet="4TrafficLights" showValue="0">
        <cfvo type="percent" val="0"/>
        <cfvo type="num" val="1"/>
        <cfvo type="num" val="2"/>
        <cfvo type="num" val="3"/>
      </iconSet>
    </cfRule>
    <cfRule type="iconSet" priority="76">
      <iconSet iconSet="4TrafficLights" showValue="0">
        <cfvo type="percent" val="0"/>
        <cfvo type="num" val="1"/>
        <cfvo type="num" val="2"/>
        <cfvo type="num" val="3"/>
      </iconSet>
    </cfRule>
    <cfRule type="iconSet" priority="66">
      <iconSet iconSet="4TrafficLights" showValue="0">
        <cfvo type="percent" val="0"/>
        <cfvo type="num" val="1"/>
        <cfvo type="num" val="2"/>
        <cfvo type="num" val="3"/>
      </iconSet>
    </cfRule>
    <cfRule type="iconSet" priority="67">
      <iconSet iconSet="4TrafficLights" showValue="0">
        <cfvo type="percent" val="0"/>
        <cfvo type="num" val="1"/>
        <cfvo type="num" val="2"/>
        <cfvo type="num" val="3"/>
      </iconSet>
    </cfRule>
    <cfRule type="iconSet" priority="68">
      <iconSet iconSet="4TrafficLights" showValue="0">
        <cfvo type="percent" val="0"/>
        <cfvo type="num" val="1"/>
        <cfvo type="num" val="2"/>
        <cfvo type="num" val="3"/>
      </iconSet>
    </cfRule>
    <cfRule type="iconSet" priority="63">
      <iconSet iconSet="4TrafficLights" showValue="0">
        <cfvo type="percent" val="0"/>
        <cfvo type="num" val="1"/>
        <cfvo type="num" val="2"/>
        <cfvo type="num" val="3"/>
      </iconSet>
    </cfRule>
    <cfRule type="iconSet" priority="64">
      <iconSet iconSet="4TrafficLights" showValue="0">
        <cfvo type="percent" val="0"/>
        <cfvo type="num" val="1"/>
        <cfvo type="num" val="2"/>
        <cfvo type="num" val="3"/>
      </iconSet>
    </cfRule>
    <cfRule type="iconSet" priority="65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0:W30">
    <cfRule type="iconSet" priority="77">
      <iconSet iconSet="4TrafficLights" showValue="0">
        <cfvo type="percent" val="0"/>
        <cfvo type="num" val="1"/>
        <cfvo type="num" val="2"/>
        <cfvo type="num" val="3"/>
      </iconSet>
    </cfRule>
    <cfRule type="iconSet" priority="78">
      <iconSet iconSet="4TrafficLights" showValue="0">
        <cfvo type="percent" val="0"/>
        <cfvo type="num" val="1"/>
        <cfvo type="num" val="2"/>
        <cfvo type="num" val="3"/>
      </iconSet>
    </cfRule>
    <cfRule type="iconSet" priority="79">
      <iconSet iconSet="4TrafficLights" showValue="0">
        <cfvo type="percent" val="0"/>
        <cfvo type="num" val="1"/>
        <cfvo type="num" val="2"/>
        <cfvo type="num" val="3"/>
      </iconSet>
    </cfRule>
    <cfRule type="iconSet" priority="80">
      <iconSet iconSet="4TrafficLights" showValue="0">
        <cfvo type="percent" val="0"/>
        <cfvo type="num" val="1"/>
        <cfvo type="num" val="2"/>
        <cfvo type="num" val="3"/>
      </iconSet>
    </cfRule>
    <cfRule type="iconSet" priority="8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1:W31">
    <cfRule type="iconSet" priority="82">
      <iconSet iconSet="4TrafficLights" showValue="0">
        <cfvo type="percent" val="0"/>
        <cfvo type="num" val="1"/>
        <cfvo type="num" val="2"/>
        <cfvo type="num" val="3"/>
      </iconSet>
    </cfRule>
    <cfRule type="iconSet" priority="83">
      <iconSet iconSet="4TrafficLights" showValue="0">
        <cfvo type="percent" val="0"/>
        <cfvo type="num" val="1"/>
        <cfvo type="num" val="2"/>
        <cfvo type="num" val="3"/>
      </iconSet>
    </cfRule>
    <cfRule type="iconSet" priority="84">
      <iconSet iconSet="4TrafficLights" showValue="0">
        <cfvo type="percent" val="0"/>
        <cfvo type="num" val="1"/>
        <cfvo type="num" val="2"/>
        <cfvo type="num" val="3"/>
      </iconSet>
    </cfRule>
    <cfRule type="iconSet" priority="91">
      <iconSet iconSet="4TrafficLights" showValue="0">
        <cfvo type="percent" val="0"/>
        <cfvo type="num" val="1"/>
        <cfvo type="num" val="2"/>
        <cfvo type="num" val="3"/>
      </iconSet>
    </cfRule>
    <cfRule type="iconSet" priority="92">
      <iconSet iconSet="4TrafficLights" showValue="0">
        <cfvo type="percent" val="0"/>
        <cfvo type="num" val="1"/>
        <cfvo type="num" val="2"/>
        <cfvo type="num" val="3"/>
      </iconSet>
    </cfRule>
    <cfRule type="iconSet" priority="86">
      <iconSet iconSet="4TrafficLights" showValue="0">
        <cfvo type="percent" val="0"/>
        <cfvo type="num" val="1"/>
        <cfvo type="num" val="2"/>
        <cfvo type="num" val="3"/>
      </iconSet>
    </cfRule>
    <cfRule type="iconSet" priority="94">
      <iconSet iconSet="4TrafficLights" showValue="0">
        <cfvo type="percent" val="0"/>
        <cfvo type="num" val="1"/>
        <cfvo type="num" val="2"/>
        <cfvo type="num" val="3"/>
      </iconSet>
    </cfRule>
    <cfRule type="iconSet" priority="95">
      <iconSet iconSet="4TrafficLights" showValue="0">
        <cfvo type="percent" val="0"/>
        <cfvo type="num" val="1"/>
        <cfvo type="num" val="2"/>
        <cfvo type="num" val="3"/>
      </iconSet>
    </cfRule>
    <cfRule type="iconSet" priority="93">
      <iconSet iconSet="4TrafficLights" showValue="0">
        <cfvo type="percent" val="0"/>
        <cfvo type="num" val="1"/>
        <cfvo type="num" val="2"/>
        <cfvo type="num" val="3"/>
      </iconSet>
    </cfRule>
    <cfRule type="iconSet" priority="87">
      <iconSet iconSet="4TrafficLights" showValue="0">
        <cfvo type="percent" val="0"/>
        <cfvo type="num" val="1"/>
        <cfvo type="num" val="2"/>
        <cfvo type="num" val="3"/>
      </iconSet>
    </cfRule>
    <cfRule type="iconSet" priority="88">
      <iconSet iconSet="4TrafficLights" showValue="0">
        <cfvo type="percent" val="0"/>
        <cfvo type="num" val="1"/>
        <cfvo type="num" val="2"/>
        <cfvo type="num" val="3"/>
      </iconSet>
    </cfRule>
    <cfRule type="iconSet" priority="89">
      <iconSet iconSet="4TrafficLights" showValue="0">
        <cfvo type="percent" val="0"/>
        <cfvo type="num" val="1"/>
        <cfvo type="num" val="2"/>
        <cfvo type="num" val="3"/>
      </iconSet>
    </cfRule>
    <cfRule type="iconSet" priority="90">
      <iconSet iconSet="4TrafficLights" showValue="0">
        <cfvo type="percent" val="0"/>
        <cfvo type="num" val="1"/>
        <cfvo type="num" val="2"/>
        <cfvo type="num" val="3"/>
      </iconSet>
    </cfRule>
    <cfRule type="iconSet" priority="85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2:W32">
    <cfRule type="iconSet" priority="97">
      <iconSet iconSet="4TrafficLights" showValue="0">
        <cfvo type="percent" val="0"/>
        <cfvo type="num" val="1"/>
        <cfvo type="num" val="2"/>
        <cfvo type="num" val="3"/>
      </iconSet>
    </cfRule>
    <cfRule type="iconSet" priority="98">
      <iconSet iconSet="4TrafficLights" showValue="0">
        <cfvo type="percent" val="0"/>
        <cfvo type="num" val="1"/>
        <cfvo type="num" val="2"/>
        <cfvo type="num" val="3"/>
      </iconSet>
    </cfRule>
    <cfRule type="iconSet" priority="99">
      <iconSet iconSet="4TrafficLights" showValue="0">
        <cfvo type="percent" val="0"/>
        <cfvo type="num" val="1"/>
        <cfvo type="num" val="2"/>
        <cfvo type="num" val="3"/>
      </iconSet>
    </cfRule>
    <cfRule type="iconSet" priority="100">
      <iconSet iconSet="4TrafficLights" showValue="0">
        <cfvo type="percent" val="0"/>
        <cfvo type="num" val="1"/>
        <cfvo type="num" val="2"/>
        <cfvo type="num" val="3"/>
      </iconSet>
    </cfRule>
    <cfRule type="iconSet" priority="96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3:W33">
    <cfRule type="iconSet" priority="107">
      <iconSet iconSet="4TrafficLights" showValue="0">
        <cfvo type="percent" val="0"/>
        <cfvo type="num" val="1"/>
        <cfvo type="num" val="2"/>
        <cfvo type="num" val="3"/>
      </iconSet>
    </cfRule>
    <cfRule type="iconSet" priority="101">
      <iconSet iconSet="4TrafficLights" showValue="0">
        <cfvo type="percent" val="0"/>
        <cfvo type="num" val="1"/>
        <cfvo type="num" val="2"/>
        <cfvo type="num" val="3"/>
      </iconSet>
    </cfRule>
    <cfRule type="iconSet" priority="109">
      <iconSet iconSet="4TrafficLights" showValue="0">
        <cfvo type="percent" val="0"/>
        <cfvo type="num" val="1"/>
        <cfvo type="num" val="2"/>
        <cfvo type="num" val="3"/>
      </iconSet>
    </cfRule>
    <cfRule type="iconSet" priority="110">
      <iconSet iconSet="4TrafficLights" showValue="0">
        <cfvo type="percent" val="0"/>
        <cfvo type="num" val="1"/>
        <cfvo type="num" val="2"/>
        <cfvo type="num" val="3"/>
      </iconSet>
    </cfRule>
    <cfRule type="iconSet" priority="111">
      <iconSet iconSet="4TrafficLights" showValue="0">
        <cfvo type="percent" val="0"/>
        <cfvo type="num" val="1"/>
        <cfvo type="num" val="2"/>
        <cfvo type="num" val="3"/>
      </iconSet>
    </cfRule>
    <cfRule type="iconSet" priority="112">
      <iconSet iconSet="4TrafficLights" showValue="0">
        <cfvo type="percent" val="0"/>
        <cfvo type="num" val="1"/>
        <cfvo type="num" val="2"/>
        <cfvo type="num" val="3"/>
      </iconSet>
    </cfRule>
    <cfRule type="iconSet" priority="113">
      <iconSet iconSet="4TrafficLights" showValue="0">
        <cfvo type="percent" val="0"/>
        <cfvo type="num" val="1"/>
        <cfvo type="num" val="2"/>
        <cfvo type="num" val="3"/>
      </iconSet>
    </cfRule>
    <cfRule type="iconSet" priority="114">
      <iconSet iconSet="4TrafficLights" showValue="0">
        <cfvo type="percent" val="0"/>
        <cfvo type="num" val="1"/>
        <cfvo type="num" val="2"/>
        <cfvo type="num" val="3"/>
      </iconSet>
    </cfRule>
    <cfRule type="iconSet" priority="108">
      <iconSet iconSet="4TrafficLights" showValue="0">
        <cfvo type="percent" val="0"/>
        <cfvo type="num" val="1"/>
        <cfvo type="num" val="2"/>
        <cfvo type="num" val="3"/>
      </iconSet>
    </cfRule>
    <cfRule type="iconSet" priority="102">
      <iconSet iconSet="4TrafficLights" showValue="0">
        <cfvo type="percent" val="0"/>
        <cfvo type="num" val="1"/>
        <cfvo type="num" val="2"/>
        <cfvo type="num" val="3"/>
      </iconSet>
    </cfRule>
    <cfRule type="iconSet" priority="103">
      <iconSet iconSet="4TrafficLights" showValue="0">
        <cfvo type="percent" val="0"/>
        <cfvo type="num" val="1"/>
        <cfvo type="num" val="2"/>
        <cfvo type="num" val="3"/>
      </iconSet>
    </cfRule>
    <cfRule type="iconSet" priority="104">
      <iconSet iconSet="4TrafficLights" showValue="0">
        <cfvo type="percent" val="0"/>
        <cfvo type="num" val="1"/>
        <cfvo type="num" val="2"/>
        <cfvo type="num" val="3"/>
      </iconSet>
    </cfRule>
    <cfRule type="iconSet" priority="105">
      <iconSet iconSet="4TrafficLights" showValue="0">
        <cfvo type="percent" val="0"/>
        <cfvo type="num" val="1"/>
        <cfvo type="num" val="2"/>
        <cfvo type="num" val="3"/>
      </iconSet>
    </cfRule>
    <cfRule type="iconSet" priority="106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BJ28:BK29">
    <cfRule type="iconSet" priority="117">
      <iconSet iconSet="3Flags" showValue="0">
        <cfvo type="percent" val="0"/>
        <cfvo type="num" val="2"/>
        <cfvo type="num" val="3"/>
      </iconSet>
    </cfRule>
  </conditionalFormatting>
  <conditionalFormatting sqref="BJ30:BK31">
    <cfRule type="iconSet" priority="116">
      <iconSet iconSet="3Flags" showValue="0">
        <cfvo type="percent" val="0"/>
        <cfvo type="num" val="2"/>
        <cfvo type="num" val="3"/>
      </iconSet>
    </cfRule>
  </conditionalFormatting>
  <conditionalFormatting sqref="BJ32:BK33">
    <cfRule type="iconSet" priority="115">
      <iconSet iconSet="3Flags" showValue="0">
        <cfvo type="percent" val="0"/>
        <cfvo type="num" val="2"/>
        <cfvo type="num" val="3"/>
      </iconSet>
    </cfRule>
  </conditionalFormatting>
  <pageMargins left="0.2" right="0.18" top="0.78740157480314965" bottom="0.78740157480314965" header="0.31496062992125984" footer="0.31496062992125984"/>
  <pageSetup paperSize="9" scale="93" orientation="landscape" horizontalDpi="4294967293" verticalDpi="4294967293" r:id="rId2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Plan16">
    <tabColor theme="7" tint="0.79998168889431442"/>
    <pageSetUpPr fitToPage="1"/>
  </sheetPr>
  <dimension ref="A1:CL50"/>
  <sheetViews>
    <sheetView showGridLines="0" showRowColHeaders="0" workbookViewId="0"/>
  </sheetViews>
  <sheetFormatPr baseColWidth="10" defaultColWidth="9.109375" defaultRowHeight="14.4" x14ac:dyDescent="0.3"/>
  <cols>
    <col min="1" max="4" width="1.6640625" style="1" customWidth="1"/>
    <col min="5" max="20" width="1.6640625" style="32" customWidth="1"/>
    <col min="21" max="90" width="1.6640625" style="1" customWidth="1"/>
    <col min="91" max="116" width="9.109375" style="1" customWidth="1"/>
    <col min="117" max="16384" width="9.109375" style="1"/>
  </cols>
  <sheetData>
    <row r="1" spans="1:90" s="72" customFormat="1" ht="15" customHeight="1" x14ac:dyDescent="0.3"/>
    <row r="2" spans="1:90" s="72" customFormat="1" ht="15" customHeight="1" x14ac:dyDescent="0.3"/>
    <row r="3" spans="1:90" s="72" customFormat="1" ht="15" customHeight="1" x14ac:dyDescent="0.3"/>
    <row r="4" spans="1:90" s="72" customFormat="1" ht="15" customHeight="1" x14ac:dyDescent="0.3">
      <c r="BF4" s="80">
        <f>+Objetivos!K4</f>
        <v>0</v>
      </c>
    </row>
    <row r="5" spans="1:90" s="72" customFormat="1" ht="15" customHeight="1" x14ac:dyDescent="0.3"/>
    <row r="6" spans="1:90" s="72" customFormat="1" ht="15" customHeight="1" x14ac:dyDescent="0.3">
      <c r="B6" s="208">
        <f>IF(O24&lt;1.8,1,IF(O24&gt;2.8,3,IF(O24&lt;2.8&gt;1.8,2,0)))</f>
        <v>2</v>
      </c>
      <c r="C6" s="208"/>
      <c r="E6" s="150" t="s">
        <v>148</v>
      </c>
      <c r="BX6" s="218"/>
      <c r="BY6" s="218"/>
      <c r="BZ6" s="218"/>
    </row>
    <row r="7" spans="1:90" s="72" customFormat="1" ht="15" customHeight="1" x14ac:dyDescent="0.3">
      <c r="BX7" s="218"/>
      <c r="BY7" s="218"/>
      <c r="BZ7" s="218"/>
      <c r="CA7" s="219"/>
      <c r="CB7" s="219"/>
      <c r="CC7" s="219"/>
      <c r="CD7" s="219"/>
      <c r="CE7" s="219"/>
      <c r="CF7" s="219"/>
      <c r="CG7" s="219"/>
      <c r="CH7" s="219"/>
      <c r="CI7" s="219"/>
      <c r="CJ7" s="219"/>
      <c r="CK7" s="219"/>
      <c r="CL7" s="219"/>
    </row>
    <row r="8" spans="1:90" x14ac:dyDescent="0.3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7"/>
    </row>
    <row r="9" spans="1:90" x14ac:dyDescent="0.3">
      <c r="A9" s="11" t="s">
        <v>78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7"/>
      <c r="Y9" s="10" t="s">
        <v>85</v>
      </c>
      <c r="BM9" s="10" t="s">
        <v>86</v>
      </c>
    </row>
    <row r="10" spans="1:90" x14ac:dyDescent="0.3">
      <c r="A10" s="208">
        <f>+A16</f>
        <v>2</v>
      </c>
      <c r="B10" s="208"/>
      <c r="C10" s="153" t="str">
        <f>+Objetivos!B23</f>
        <v>Optimizar Compras</v>
      </c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152"/>
      <c r="BJ10" s="221"/>
      <c r="BK10" s="222"/>
      <c r="BL10" s="222"/>
      <c r="BM10" s="222"/>
      <c r="BN10" s="222"/>
      <c r="BO10" s="222"/>
      <c r="BP10" s="222"/>
      <c r="BQ10" s="222"/>
      <c r="BR10" s="222"/>
      <c r="BS10" s="222"/>
      <c r="BT10" s="222"/>
      <c r="BU10" s="222"/>
      <c r="BV10" s="222"/>
      <c r="BW10" s="222"/>
      <c r="BX10" s="222"/>
      <c r="BY10" s="222"/>
      <c r="BZ10" s="222"/>
      <c r="CA10" s="222"/>
      <c r="CB10" s="222"/>
      <c r="CC10" s="222"/>
      <c r="CD10" s="222"/>
      <c r="CE10" s="222"/>
      <c r="CF10" s="222"/>
      <c r="CG10" s="222"/>
      <c r="CH10" s="222"/>
      <c r="CI10" s="222"/>
      <c r="CJ10" s="222"/>
      <c r="CK10" s="223"/>
    </row>
    <row r="11" spans="1:90" x14ac:dyDescent="0.3">
      <c r="A11" s="276">
        <f>+Internos2!A16:B16</f>
        <v>2</v>
      </c>
      <c r="B11" s="276"/>
      <c r="C11" s="38" t="str">
        <f>+Objetivos!B24</f>
        <v xml:space="preserve">Mejorar Rendimiento </v>
      </c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3"/>
      <c r="BJ11" s="224"/>
      <c r="BK11" s="225"/>
      <c r="BL11" s="225"/>
      <c r="BM11" s="225"/>
      <c r="BN11" s="225"/>
      <c r="BO11" s="225"/>
      <c r="BP11" s="225"/>
      <c r="BQ11" s="225"/>
      <c r="BR11" s="225"/>
      <c r="BS11" s="225"/>
      <c r="BT11" s="225"/>
      <c r="BU11" s="225"/>
      <c r="BV11" s="225"/>
      <c r="BW11" s="225"/>
      <c r="BX11" s="225"/>
      <c r="BY11" s="225"/>
      <c r="BZ11" s="225"/>
      <c r="CA11" s="225"/>
      <c r="CB11" s="225"/>
      <c r="CC11" s="225"/>
      <c r="CD11" s="225"/>
      <c r="CE11" s="225"/>
      <c r="CF11" s="225"/>
      <c r="CG11" s="225"/>
      <c r="CH11" s="225"/>
      <c r="CI11" s="225"/>
      <c r="CJ11" s="225"/>
      <c r="CK11" s="226"/>
    </row>
    <row r="12" spans="1:90" x14ac:dyDescent="0.3">
      <c r="A12" s="276">
        <f>+Internos3!$A$16:$B$16</f>
        <v>3</v>
      </c>
      <c r="B12" s="276"/>
      <c r="C12" s="38" t="str">
        <f>+Objetivos!B25</f>
        <v>Reducir Gastos Fijos</v>
      </c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3"/>
      <c r="BJ12" s="224"/>
      <c r="BK12" s="225"/>
      <c r="BL12" s="225"/>
      <c r="BM12" s="225"/>
      <c r="BN12" s="225"/>
      <c r="BO12" s="225"/>
      <c r="BP12" s="225"/>
      <c r="BQ12" s="225"/>
      <c r="BR12" s="225"/>
      <c r="BS12" s="225"/>
      <c r="BT12" s="225"/>
      <c r="BU12" s="225"/>
      <c r="BV12" s="225"/>
      <c r="BW12" s="225"/>
      <c r="BX12" s="225"/>
      <c r="BY12" s="225"/>
      <c r="BZ12" s="225"/>
      <c r="CA12" s="225"/>
      <c r="CB12" s="225"/>
      <c r="CC12" s="225"/>
      <c r="CD12" s="225"/>
      <c r="CE12" s="225"/>
      <c r="CF12" s="225"/>
      <c r="CG12" s="225"/>
      <c r="CH12" s="225"/>
      <c r="CI12" s="225"/>
      <c r="CJ12" s="225"/>
      <c r="CK12" s="226"/>
    </row>
    <row r="13" spans="1:90" x14ac:dyDescent="0.3">
      <c r="A13" s="276">
        <f>+Internos4!A16:B16</f>
        <v>3</v>
      </c>
      <c r="B13" s="276"/>
      <c r="C13" s="38" t="str">
        <f>+Objetivos!B26</f>
        <v>Aumentar Productividad</v>
      </c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3"/>
      <c r="BJ13" s="224"/>
      <c r="BK13" s="225"/>
      <c r="BL13" s="225"/>
      <c r="BM13" s="225"/>
      <c r="BN13" s="225"/>
      <c r="BO13" s="225"/>
      <c r="BP13" s="225"/>
      <c r="BQ13" s="225"/>
      <c r="BR13" s="225"/>
      <c r="BS13" s="225"/>
      <c r="BT13" s="225"/>
      <c r="BU13" s="225"/>
      <c r="BV13" s="225"/>
      <c r="BW13" s="225"/>
      <c r="BX13" s="225"/>
      <c r="BY13" s="225"/>
      <c r="BZ13" s="225"/>
      <c r="CA13" s="225"/>
      <c r="CB13" s="225"/>
      <c r="CC13" s="225"/>
      <c r="CD13" s="225"/>
      <c r="CE13" s="225"/>
      <c r="CF13" s="225"/>
      <c r="CG13" s="225"/>
      <c r="CH13" s="225"/>
      <c r="CI13" s="225"/>
      <c r="CJ13" s="225"/>
      <c r="CK13" s="226"/>
    </row>
    <row r="14" spans="1:90" x14ac:dyDescent="0.3">
      <c r="A14" s="276">
        <f>+Internos5!A16:B16</f>
        <v>2</v>
      </c>
      <c r="B14" s="276"/>
      <c r="C14" s="38" t="str">
        <f>+Objetivos!B27</f>
        <v>Reducir Tiempos Admon.</v>
      </c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3"/>
      <c r="BJ14" s="224"/>
      <c r="BK14" s="225"/>
      <c r="BL14" s="225"/>
      <c r="BM14" s="225"/>
      <c r="BN14" s="225"/>
      <c r="BO14" s="225"/>
      <c r="BP14" s="225"/>
      <c r="BQ14" s="225"/>
      <c r="BR14" s="225"/>
      <c r="BS14" s="225"/>
      <c r="BT14" s="225"/>
      <c r="BU14" s="225"/>
      <c r="BV14" s="225"/>
      <c r="BW14" s="225"/>
      <c r="BX14" s="225"/>
      <c r="BY14" s="225"/>
      <c r="BZ14" s="225"/>
      <c r="CA14" s="225"/>
      <c r="CB14" s="225"/>
      <c r="CC14" s="225"/>
      <c r="CD14" s="225"/>
      <c r="CE14" s="225"/>
      <c r="CF14" s="225"/>
      <c r="CG14" s="225"/>
      <c r="CH14" s="225"/>
      <c r="CI14" s="225"/>
      <c r="CJ14" s="225"/>
      <c r="CK14" s="226"/>
    </row>
    <row r="15" spans="1:90" x14ac:dyDescent="0.3">
      <c r="A15" s="12" t="s">
        <v>28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33"/>
      <c r="BJ15" s="224"/>
      <c r="BK15" s="225"/>
      <c r="BL15" s="225"/>
      <c r="BM15" s="225"/>
      <c r="BN15" s="225"/>
      <c r="BO15" s="225"/>
      <c r="BP15" s="225"/>
      <c r="BQ15" s="225"/>
      <c r="BR15" s="225"/>
      <c r="BS15" s="225"/>
      <c r="BT15" s="225"/>
      <c r="BU15" s="225"/>
      <c r="BV15" s="225"/>
      <c r="BW15" s="225"/>
      <c r="BX15" s="225"/>
      <c r="BY15" s="225"/>
      <c r="BZ15" s="225"/>
      <c r="CA15" s="225"/>
      <c r="CB15" s="225"/>
      <c r="CC15" s="225"/>
      <c r="CD15" s="225"/>
      <c r="CE15" s="225"/>
      <c r="CF15" s="225"/>
      <c r="CG15" s="225"/>
      <c r="CH15" s="225"/>
      <c r="CI15" s="225"/>
      <c r="CJ15" s="225"/>
      <c r="CK15" s="226"/>
    </row>
    <row r="16" spans="1:90" x14ac:dyDescent="0.3">
      <c r="A16" s="220">
        <f>IF(Q23&lt;1.8,1,IF(Q23&gt;2.8,3,IF(Q23&lt;2.8&gt;1.8,2,0)))</f>
        <v>2</v>
      </c>
      <c r="B16" s="220"/>
      <c r="C16" s="4" t="str">
        <f>Objetivos!C23</f>
        <v>+</v>
      </c>
      <c r="D16" s="4" t="str">
        <f>Objetivos!D23</f>
        <v>Descuentos medios en compras(%)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7"/>
      <c r="BJ16" s="227"/>
      <c r="BK16" s="228"/>
      <c r="BL16" s="228"/>
      <c r="BM16" s="228"/>
      <c r="BN16" s="228"/>
      <c r="BO16" s="228"/>
      <c r="BP16" s="228"/>
      <c r="BQ16" s="228"/>
      <c r="BR16" s="228"/>
      <c r="BS16" s="228"/>
      <c r="BT16" s="228"/>
      <c r="BU16" s="228"/>
      <c r="BV16" s="228"/>
      <c r="BW16" s="228"/>
      <c r="BX16" s="228"/>
      <c r="BY16" s="228"/>
      <c r="BZ16" s="228"/>
      <c r="CA16" s="228"/>
      <c r="CB16" s="228"/>
      <c r="CC16" s="228"/>
      <c r="CD16" s="228"/>
      <c r="CE16" s="228"/>
      <c r="CF16" s="228"/>
      <c r="CG16" s="228"/>
      <c r="CH16" s="228"/>
      <c r="CI16" s="228"/>
      <c r="CJ16" s="228"/>
      <c r="CK16" s="229"/>
    </row>
    <row r="17" spans="1:89" x14ac:dyDescent="0.3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7"/>
    </row>
    <row r="18" spans="1:89" x14ac:dyDescent="0.3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7"/>
      <c r="BM18" s="10" t="s">
        <v>87</v>
      </c>
    </row>
    <row r="19" spans="1:89" x14ac:dyDescent="0.3">
      <c r="A19" s="4"/>
      <c r="B19" s="4"/>
      <c r="C19" s="4"/>
      <c r="D19" s="4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30"/>
      <c r="BJ19" s="221"/>
      <c r="BK19" s="222"/>
      <c r="BL19" s="222"/>
      <c r="BM19" s="222"/>
      <c r="BN19" s="222"/>
      <c r="BO19" s="222"/>
      <c r="BP19" s="222"/>
      <c r="BQ19" s="222"/>
      <c r="BR19" s="222"/>
      <c r="BS19" s="222"/>
      <c r="BT19" s="222"/>
      <c r="BU19" s="222"/>
      <c r="BV19" s="222"/>
      <c r="BW19" s="222"/>
      <c r="BX19" s="222"/>
      <c r="BY19" s="222"/>
      <c r="BZ19" s="222"/>
      <c r="CA19" s="222"/>
      <c r="CB19" s="222"/>
      <c r="CC19" s="222"/>
      <c r="CD19" s="222"/>
      <c r="CE19" s="222"/>
      <c r="CF19" s="222"/>
      <c r="CG19" s="222"/>
      <c r="CH19" s="222"/>
      <c r="CI19" s="222"/>
      <c r="CJ19" s="222"/>
      <c r="CK19" s="223"/>
    </row>
    <row r="20" spans="1:89" x14ac:dyDescent="0.3">
      <c r="A20" s="4"/>
      <c r="B20" s="4"/>
      <c r="C20" s="4"/>
      <c r="D20" s="4"/>
      <c r="E20" s="29"/>
      <c r="F20" s="29"/>
      <c r="G20" s="29"/>
      <c r="H20" s="29"/>
      <c r="I20" s="29"/>
      <c r="J20" s="29"/>
      <c r="K20" s="29"/>
      <c r="L20" s="34"/>
      <c r="M20" s="34"/>
      <c r="N20" s="34"/>
      <c r="O20" s="34"/>
      <c r="P20" s="34"/>
      <c r="Q20" s="34"/>
      <c r="R20" s="34"/>
      <c r="S20" s="34"/>
      <c r="T20" s="35"/>
      <c r="BJ20" s="224"/>
      <c r="BK20" s="225"/>
      <c r="BL20" s="225"/>
      <c r="BM20" s="225"/>
      <c r="BN20" s="225"/>
      <c r="BO20" s="225"/>
      <c r="BP20" s="225"/>
      <c r="BQ20" s="225"/>
      <c r="BR20" s="225"/>
      <c r="BS20" s="225"/>
      <c r="BT20" s="225"/>
      <c r="BU20" s="225"/>
      <c r="BV20" s="225"/>
      <c r="BW20" s="225"/>
      <c r="BX20" s="225"/>
      <c r="BY20" s="225"/>
      <c r="BZ20" s="225"/>
      <c r="CA20" s="225"/>
      <c r="CB20" s="225"/>
      <c r="CC20" s="225"/>
      <c r="CD20" s="225"/>
      <c r="CE20" s="225"/>
      <c r="CF20" s="225"/>
      <c r="CG20" s="225"/>
      <c r="CH20" s="225"/>
      <c r="CI20" s="225"/>
      <c r="CJ20" s="225"/>
      <c r="CK20" s="226"/>
    </row>
    <row r="21" spans="1:89" x14ac:dyDescent="0.3">
      <c r="A21" s="4"/>
      <c r="B21" s="4"/>
      <c r="C21" s="4"/>
      <c r="D21" s="4"/>
      <c r="E21" s="29"/>
      <c r="F21" s="29"/>
      <c r="G21" s="29"/>
      <c r="H21" s="29"/>
      <c r="I21" s="29"/>
      <c r="J21" s="29"/>
      <c r="K21" s="29"/>
      <c r="L21" s="34"/>
      <c r="M21" s="34"/>
      <c r="N21" s="34"/>
      <c r="O21" s="34"/>
      <c r="P21" s="34"/>
      <c r="Q21" s="34"/>
      <c r="R21" s="34"/>
      <c r="S21" s="34"/>
      <c r="T21" s="35"/>
      <c r="X21" s="260" t="s">
        <v>29</v>
      </c>
      <c r="Y21" s="260"/>
      <c r="Z21" s="260"/>
      <c r="AA21" s="260"/>
      <c r="AB21" s="260"/>
      <c r="AC21" s="260"/>
      <c r="AD21" s="260"/>
      <c r="AE21" s="260"/>
      <c r="AF21" s="260"/>
      <c r="AG21" s="260" t="s">
        <v>17</v>
      </c>
      <c r="AH21" s="260"/>
      <c r="AI21" s="260"/>
      <c r="AJ21" s="260"/>
      <c r="AK21" s="260"/>
      <c r="AL21" s="260"/>
      <c r="AM21" s="260"/>
      <c r="AN21" s="260"/>
      <c r="AO21" s="260"/>
      <c r="AP21" s="260" t="s">
        <v>0</v>
      </c>
      <c r="AQ21" s="260"/>
      <c r="AR21" s="260"/>
      <c r="AS21" s="260"/>
      <c r="AT21" s="260"/>
      <c r="AU21" s="260"/>
      <c r="AV21" s="260"/>
      <c r="AW21" s="260"/>
      <c r="AX21" s="260"/>
      <c r="AY21" s="260" t="s">
        <v>22</v>
      </c>
      <c r="AZ21" s="260"/>
      <c r="BA21" s="260"/>
      <c r="BB21" s="260"/>
      <c r="BC21" s="260"/>
      <c r="BD21" s="260"/>
      <c r="BE21" s="260"/>
      <c r="BF21" s="260"/>
      <c r="BG21" s="260"/>
      <c r="BJ21" s="224"/>
      <c r="BK21" s="225"/>
      <c r="BL21" s="225"/>
      <c r="BM21" s="225"/>
      <c r="BN21" s="225"/>
      <c r="BO21" s="225"/>
      <c r="BP21" s="225"/>
      <c r="BQ21" s="225"/>
      <c r="BR21" s="225"/>
      <c r="BS21" s="225"/>
      <c r="BT21" s="225"/>
      <c r="BU21" s="225"/>
      <c r="BV21" s="225"/>
      <c r="BW21" s="225"/>
      <c r="BX21" s="225"/>
      <c r="BY21" s="225"/>
      <c r="BZ21" s="225"/>
      <c r="CA21" s="225"/>
      <c r="CB21" s="225"/>
      <c r="CC21" s="225"/>
      <c r="CD21" s="225"/>
      <c r="CE21" s="225"/>
      <c r="CF21" s="225"/>
      <c r="CG21" s="225"/>
      <c r="CH21" s="225"/>
      <c r="CI21" s="225"/>
      <c r="CJ21" s="225"/>
      <c r="CK21" s="226"/>
    </row>
    <row r="22" spans="1:89" x14ac:dyDescent="0.3">
      <c r="A22" s="4"/>
      <c r="B22" s="4"/>
      <c r="C22" s="4"/>
      <c r="D22" s="4"/>
      <c r="E22" s="29"/>
      <c r="F22" s="29"/>
      <c r="G22" s="29"/>
      <c r="H22" s="29"/>
      <c r="I22" s="29"/>
      <c r="J22" s="29"/>
      <c r="K22" s="29"/>
      <c r="L22" s="34"/>
      <c r="M22" s="34"/>
      <c r="N22" s="34"/>
      <c r="O22" s="34"/>
      <c r="P22" s="34"/>
      <c r="Q22" s="34"/>
      <c r="R22" s="275">
        <f>COUNTIF(T22:T33,"&gt;0")</f>
        <v>12</v>
      </c>
      <c r="S22" s="275"/>
      <c r="T22" s="35">
        <f>IF(V22&lt;4,V22,0)</f>
        <v>3</v>
      </c>
      <c r="V22" s="264">
        <f>IF(AY22=0,0,INDEX('Aux Datos 1'!$AT:$BF,MATCH('Aux Datos 1'!$AT$24,'Aux Datos 1'!$AT:$AT,0),MATCH(LEFT(X22,3),'Aux Datos 1'!$AT$7:$BF$7,0)))</f>
        <v>3</v>
      </c>
      <c r="W22" s="264"/>
      <c r="X22" s="261" t="s">
        <v>89</v>
      </c>
      <c r="Y22" s="261"/>
      <c r="Z22" s="261"/>
      <c r="AA22" s="261"/>
      <c r="AB22" s="261"/>
      <c r="AC22" s="261"/>
      <c r="AD22" s="261"/>
      <c r="AE22" s="261"/>
      <c r="AF22" s="261"/>
      <c r="AG22" s="262">
        <f>'Aux Datos 2'!$D$91</f>
        <v>3</v>
      </c>
      <c r="AH22" s="262"/>
      <c r="AI22" s="262"/>
      <c r="AJ22" s="262"/>
      <c r="AK22" s="262"/>
      <c r="AL22" s="262"/>
      <c r="AM22" s="262"/>
      <c r="AN22" s="262"/>
      <c r="AO22" s="262"/>
      <c r="AP22" s="262">
        <f>'Aux Datos 2'!$D$90</f>
        <v>3</v>
      </c>
      <c r="AQ22" s="262"/>
      <c r="AR22" s="262"/>
      <c r="AS22" s="262"/>
      <c r="AT22" s="262"/>
      <c r="AU22" s="262"/>
      <c r="AV22" s="262"/>
      <c r="AW22" s="262"/>
      <c r="AX22" s="262"/>
      <c r="AY22" s="259">
        <f>+'Aux Datos 1'!AF$24</f>
        <v>1</v>
      </c>
      <c r="AZ22" s="259"/>
      <c r="BA22" s="259"/>
      <c r="BB22" s="259"/>
      <c r="BC22" s="259"/>
      <c r="BD22" s="259"/>
      <c r="BE22" s="259"/>
      <c r="BF22" s="259"/>
      <c r="BG22" s="259"/>
      <c r="BJ22" s="224"/>
      <c r="BK22" s="225"/>
      <c r="BL22" s="225"/>
      <c r="BM22" s="225"/>
      <c r="BN22" s="225"/>
      <c r="BO22" s="225"/>
      <c r="BP22" s="225"/>
      <c r="BQ22" s="225"/>
      <c r="BR22" s="225"/>
      <c r="BS22" s="225"/>
      <c r="BT22" s="225"/>
      <c r="BU22" s="225"/>
      <c r="BV22" s="225"/>
      <c r="BW22" s="225"/>
      <c r="BX22" s="225"/>
      <c r="BY22" s="225"/>
      <c r="BZ22" s="225"/>
      <c r="CA22" s="225"/>
      <c r="CB22" s="225"/>
      <c r="CC22" s="225"/>
      <c r="CD22" s="225"/>
      <c r="CE22" s="225"/>
      <c r="CF22" s="225"/>
      <c r="CG22" s="225"/>
      <c r="CH22" s="225"/>
      <c r="CI22" s="225"/>
      <c r="CJ22" s="225"/>
      <c r="CK22" s="226"/>
    </row>
    <row r="23" spans="1:89" x14ac:dyDescent="0.3">
      <c r="A23" s="4"/>
      <c r="B23" s="4"/>
      <c r="C23" s="4"/>
      <c r="D23" s="4"/>
      <c r="E23" s="29"/>
      <c r="F23" s="29"/>
      <c r="G23" s="29"/>
      <c r="H23" s="29"/>
      <c r="I23" s="29"/>
      <c r="J23" s="29"/>
      <c r="K23" s="29"/>
      <c r="L23" s="34"/>
      <c r="M23" s="34"/>
      <c r="N23" s="275">
        <f>+Q23+Internos2!N23:O23+Internos3!N23:O23+Internos4!N23:O23+Internos5!N23:O23</f>
        <v>12.083333333333334</v>
      </c>
      <c r="O23" s="275"/>
      <c r="P23" s="34"/>
      <c r="Q23" s="34">
        <f>IF(R23=0,0,R23/R22)</f>
        <v>2.0833333333333335</v>
      </c>
      <c r="R23" s="275">
        <f>SUM(T22:T33)</f>
        <v>25</v>
      </c>
      <c r="S23" s="275"/>
      <c r="T23" s="35">
        <f t="shared" ref="T23:T33" si="0">IF(V23&lt;4,V23,0)</f>
        <v>3</v>
      </c>
      <c r="V23" s="235">
        <f>IF(AY23=0,0,INDEX('Aux Datos 1'!$AT:$BF,MATCH('Aux Datos 1'!$AT$24,'Aux Datos 1'!$AT:$AT,0),MATCH(LEFT(X23,3),'Aux Datos 1'!$AT$7:$BF$7,0)))</f>
        <v>3</v>
      </c>
      <c r="W23" s="235"/>
      <c r="X23" s="265" t="s">
        <v>90</v>
      </c>
      <c r="Y23" s="266"/>
      <c r="Z23" s="266"/>
      <c r="AA23" s="266"/>
      <c r="AB23" s="266"/>
      <c r="AC23" s="266"/>
      <c r="AD23" s="266"/>
      <c r="AE23" s="266"/>
      <c r="AF23" s="266"/>
      <c r="AG23" s="236">
        <f>'Aux Datos 2'!$E$91</f>
        <v>3</v>
      </c>
      <c r="AH23" s="236"/>
      <c r="AI23" s="236"/>
      <c r="AJ23" s="236"/>
      <c r="AK23" s="236"/>
      <c r="AL23" s="236"/>
      <c r="AM23" s="236"/>
      <c r="AN23" s="236"/>
      <c r="AO23" s="236"/>
      <c r="AP23" s="236">
        <f>'Aux Datos 2'!$E$90</f>
        <v>3</v>
      </c>
      <c r="AQ23" s="236"/>
      <c r="AR23" s="236"/>
      <c r="AS23" s="236"/>
      <c r="AT23" s="236"/>
      <c r="AU23" s="236"/>
      <c r="AV23" s="236"/>
      <c r="AW23" s="236"/>
      <c r="AX23" s="236"/>
      <c r="AY23" s="246">
        <f>+'Aux Datos 1'!AG$24</f>
        <v>1</v>
      </c>
      <c r="AZ23" s="246"/>
      <c r="BA23" s="246"/>
      <c r="BB23" s="246"/>
      <c r="BC23" s="246"/>
      <c r="BD23" s="246"/>
      <c r="BE23" s="246"/>
      <c r="BF23" s="246"/>
      <c r="BG23" s="246"/>
      <c r="BJ23" s="224"/>
      <c r="BK23" s="225"/>
      <c r="BL23" s="225"/>
      <c r="BM23" s="225"/>
      <c r="BN23" s="225"/>
      <c r="BO23" s="225"/>
      <c r="BP23" s="225"/>
      <c r="BQ23" s="225"/>
      <c r="BR23" s="225"/>
      <c r="BS23" s="225"/>
      <c r="BT23" s="225"/>
      <c r="BU23" s="225"/>
      <c r="BV23" s="225"/>
      <c r="BW23" s="225"/>
      <c r="BX23" s="225"/>
      <c r="BY23" s="225"/>
      <c r="BZ23" s="225"/>
      <c r="CA23" s="225"/>
      <c r="CB23" s="225"/>
      <c r="CC23" s="225"/>
      <c r="CD23" s="225"/>
      <c r="CE23" s="225"/>
      <c r="CF23" s="225"/>
      <c r="CG23" s="225"/>
      <c r="CH23" s="225"/>
      <c r="CI23" s="225"/>
      <c r="CJ23" s="225"/>
      <c r="CK23" s="226"/>
    </row>
    <row r="24" spans="1:89" x14ac:dyDescent="0.3">
      <c r="A24" s="4"/>
      <c r="B24" s="4"/>
      <c r="C24" s="4"/>
      <c r="D24" s="4"/>
      <c r="E24" s="29"/>
      <c r="F24" s="29"/>
      <c r="G24" s="29"/>
      <c r="H24" s="29"/>
      <c r="I24" s="29"/>
      <c r="J24" s="29"/>
      <c r="K24" s="29"/>
      <c r="L24" s="34"/>
      <c r="M24" s="34"/>
      <c r="N24" s="34"/>
      <c r="O24" s="36">
        <f>+N23/5</f>
        <v>2.416666666666667</v>
      </c>
      <c r="P24" s="34"/>
      <c r="Q24" s="34"/>
      <c r="R24" s="34"/>
      <c r="S24" s="34"/>
      <c r="T24" s="35">
        <f t="shared" si="0"/>
        <v>2</v>
      </c>
      <c r="V24" s="264">
        <f>IF(AY24=0,0,INDEX('Aux Datos 1'!$AT:$BF,MATCH('Aux Datos 1'!$AT$24,'Aux Datos 1'!$AT:$AT,0),MATCH(LEFT(X24,3),'Aux Datos 1'!$AT$7:$BF$7,0)))</f>
        <v>2</v>
      </c>
      <c r="W24" s="264"/>
      <c r="X24" s="261" t="s">
        <v>91</v>
      </c>
      <c r="Y24" s="274"/>
      <c r="Z24" s="274"/>
      <c r="AA24" s="274"/>
      <c r="AB24" s="274"/>
      <c r="AC24" s="274"/>
      <c r="AD24" s="274"/>
      <c r="AE24" s="274"/>
      <c r="AF24" s="274"/>
      <c r="AG24" s="262">
        <f>'Aux Datos 2'!$F$91</f>
        <v>3</v>
      </c>
      <c r="AH24" s="262"/>
      <c r="AI24" s="262"/>
      <c r="AJ24" s="262"/>
      <c r="AK24" s="262"/>
      <c r="AL24" s="262"/>
      <c r="AM24" s="262"/>
      <c r="AN24" s="262"/>
      <c r="AO24" s="262"/>
      <c r="AP24" s="262">
        <f>'Aux Datos 2'!$F$90</f>
        <v>4</v>
      </c>
      <c r="AQ24" s="262"/>
      <c r="AR24" s="262"/>
      <c r="AS24" s="262"/>
      <c r="AT24" s="262"/>
      <c r="AU24" s="262"/>
      <c r="AV24" s="262"/>
      <c r="AW24" s="262"/>
      <c r="AX24" s="262"/>
      <c r="AY24" s="259">
        <f>+'Aux Datos 1'!AH$24</f>
        <v>0.75</v>
      </c>
      <c r="AZ24" s="259"/>
      <c r="BA24" s="259"/>
      <c r="BB24" s="259"/>
      <c r="BC24" s="259"/>
      <c r="BD24" s="259"/>
      <c r="BE24" s="259"/>
      <c r="BF24" s="259"/>
      <c r="BG24" s="259"/>
      <c r="BJ24" s="224"/>
      <c r="BK24" s="225"/>
      <c r="BL24" s="225"/>
      <c r="BM24" s="225"/>
      <c r="BN24" s="225"/>
      <c r="BO24" s="225"/>
      <c r="BP24" s="225"/>
      <c r="BQ24" s="225"/>
      <c r="BR24" s="225"/>
      <c r="BS24" s="225"/>
      <c r="BT24" s="225"/>
      <c r="BU24" s="225"/>
      <c r="BV24" s="225"/>
      <c r="BW24" s="225"/>
      <c r="BX24" s="225"/>
      <c r="BY24" s="225"/>
      <c r="BZ24" s="225"/>
      <c r="CA24" s="225"/>
      <c r="CB24" s="225"/>
      <c r="CC24" s="225"/>
      <c r="CD24" s="225"/>
      <c r="CE24" s="225"/>
      <c r="CF24" s="225"/>
      <c r="CG24" s="225"/>
      <c r="CH24" s="225"/>
      <c r="CI24" s="225"/>
      <c r="CJ24" s="225"/>
      <c r="CK24" s="226"/>
    </row>
    <row r="25" spans="1:89" x14ac:dyDescent="0.3">
      <c r="A25" s="4"/>
      <c r="B25" s="4"/>
      <c r="C25" s="4"/>
      <c r="D25" s="4"/>
      <c r="E25" s="29"/>
      <c r="F25" s="29"/>
      <c r="G25" s="29"/>
      <c r="H25" s="29"/>
      <c r="I25" s="29"/>
      <c r="J25" s="29"/>
      <c r="K25" s="29"/>
      <c r="L25" s="34"/>
      <c r="M25" s="34"/>
      <c r="N25" s="34"/>
      <c r="O25" s="34"/>
      <c r="P25" s="34"/>
      <c r="Q25" s="34"/>
      <c r="R25" s="34"/>
      <c r="S25" s="34"/>
      <c r="T25" s="35">
        <f t="shared" si="0"/>
        <v>2</v>
      </c>
      <c r="V25" s="235">
        <f>IF(AY25=0,0,INDEX('Aux Datos 1'!$AT:$BF,MATCH('Aux Datos 1'!$AT$24,'Aux Datos 1'!$AT:$AT,0),MATCH(LEFT(X25,3),'Aux Datos 1'!$AT$7:$BF$7,0)))</f>
        <v>2</v>
      </c>
      <c r="W25" s="235"/>
      <c r="X25" s="265" t="s">
        <v>92</v>
      </c>
      <c r="Y25" s="266"/>
      <c r="Z25" s="266"/>
      <c r="AA25" s="266"/>
      <c r="AB25" s="266"/>
      <c r="AC25" s="266"/>
      <c r="AD25" s="266"/>
      <c r="AE25" s="266"/>
      <c r="AF25" s="266"/>
      <c r="AG25" s="236">
        <f>'Aux Datos 2'!$G$91</f>
        <v>3.5</v>
      </c>
      <c r="AH25" s="236"/>
      <c r="AI25" s="236"/>
      <c r="AJ25" s="236"/>
      <c r="AK25" s="236"/>
      <c r="AL25" s="236"/>
      <c r="AM25" s="236"/>
      <c r="AN25" s="236"/>
      <c r="AO25" s="236"/>
      <c r="AP25" s="236">
        <f>'Aux Datos 2'!$G$90</f>
        <v>5</v>
      </c>
      <c r="AQ25" s="236"/>
      <c r="AR25" s="236"/>
      <c r="AS25" s="236"/>
      <c r="AT25" s="236"/>
      <c r="AU25" s="236"/>
      <c r="AV25" s="236"/>
      <c r="AW25" s="236"/>
      <c r="AX25" s="236"/>
      <c r="AY25" s="246">
        <f>+'Aux Datos 1'!AI$24</f>
        <v>0.7</v>
      </c>
      <c r="AZ25" s="246"/>
      <c r="BA25" s="246"/>
      <c r="BB25" s="246"/>
      <c r="BC25" s="246"/>
      <c r="BD25" s="246"/>
      <c r="BE25" s="246"/>
      <c r="BF25" s="246"/>
      <c r="BG25" s="246"/>
      <c r="BJ25" s="227"/>
      <c r="BK25" s="228"/>
      <c r="BL25" s="228"/>
      <c r="BM25" s="228"/>
      <c r="BN25" s="228"/>
      <c r="BO25" s="228"/>
      <c r="BP25" s="228"/>
      <c r="BQ25" s="228"/>
      <c r="BR25" s="228"/>
      <c r="BS25" s="228"/>
      <c r="BT25" s="228"/>
      <c r="BU25" s="228"/>
      <c r="BV25" s="228"/>
      <c r="BW25" s="228"/>
      <c r="BX25" s="228"/>
      <c r="BY25" s="228"/>
      <c r="BZ25" s="228"/>
      <c r="CA25" s="228"/>
      <c r="CB25" s="228"/>
      <c r="CC25" s="228"/>
      <c r="CD25" s="228"/>
      <c r="CE25" s="228"/>
      <c r="CF25" s="228"/>
      <c r="CG25" s="228"/>
      <c r="CH25" s="228"/>
      <c r="CI25" s="228"/>
      <c r="CJ25" s="228"/>
      <c r="CK25" s="229"/>
    </row>
    <row r="26" spans="1:89" x14ac:dyDescent="0.3">
      <c r="A26" s="4"/>
      <c r="B26" s="4"/>
      <c r="C26" s="4"/>
      <c r="D26" s="4"/>
      <c r="E26" s="29"/>
      <c r="F26" s="29"/>
      <c r="G26" s="29"/>
      <c r="H26" s="29"/>
      <c r="I26" s="29"/>
      <c r="J26" s="29"/>
      <c r="K26" s="29"/>
      <c r="L26" s="34"/>
      <c r="M26" s="34"/>
      <c r="N26" s="34"/>
      <c r="O26" s="34"/>
      <c r="P26" s="34"/>
      <c r="Q26" s="34"/>
      <c r="R26" s="34"/>
      <c r="S26" s="34"/>
      <c r="T26" s="35">
        <f t="shared" si="0"/>
        <v>2</v>
      </c>
      <c r="V26" s="264">
        <f>IF(AY26=0,0,INDEX('Aux Datos 1'!$AT:$BF,MATCH('Aux Datos 1'!$AT$24,'Aux Datos 1'!$AT:$AT,0),MATCH(LEFT(X26,3),'Aux Datos 1'!$AT$7:$BF$7,0)))</f>
        <v>2</v>
      </c>
      <c r="W26" s="264"/>
      <c r="X26" s="261" t="s">
        <v>93</v>
      </c>
      <c r="Y26" s="274"/>
      <c r="Z26" s="274"/>
      <c r="AA26" s="274"/>
      <c r="AB26" s="274"/>
      <c r="AC26" s="274"/>
      <c r="AD26" s="274"/>
      <c r="AE26" s="274"/>
      <c r="AF26" s="274"/>
      <c r="AG26" s="262">
        <f>'Aux Datos 2'!$H$91</f>
        <v>4</v>
      </c>
      <c r="AH26" s="262"/>
      <c r="AI26" s="262"/>
      <c r="AJ26" s="262"/>
      <c r="AK26" s="262"/>
      <c r="AL26" s="262"/>
      <c r="AM26" s="262"/>
      <c r="AN26" s="262"/>
      <c r="AO26" s="262"/>
      <c r="AP26" s="262">
        <f>'Aux Datos 2'!$H$90</f>
        <v>5</v>
      </c>
      <c r="AQ26" s="262"/>
      <c r="AR26" s="262"/>
      <c r="AS26" s="262"/>
      <c r="AT26" s="262"/>
      <c r="AU26" s="262"/>
      <c r="AV26" s="262"/>
      <c r="AW26" s="262"/>
      <c r="AX26" s="262"/>
      <c r="AY26" s="259">
        <f>+'Aux Datos 1'!AJ$24</f>
        <v>0.8</v>
      </c>
      <c r="AZ26" s="259"/>
      <c r="BA26" s="259"/>
      <c r="BB26" s="259"/>
      <c r="BC26" s="259"/>
      <c r="BD26" s="259"/>
      <c r="BE26" s="259"/>
      <c r="BF26" s="259"/>
      <c r="BG26" s="259"/>
    </row>
    <row r="27" spans="1:89" x14ac:dyDescent="0.3">
      <c r="A27" s="4"/>
      <c r="B27" s="4"/>
      <c r="C27" s="4"/>
      <c r="D27" s="4"/>
      <c r="E27" s="29"/>
      <c r="F27" s="29"/>
      <c r="G27" s="29"/>
      <c r="H27" s="29"/>
      <c r="I27" s="29"/>
      <c r="J27" s="29"/>
      <c r="K27" s="29"/>
      <c r="L27" s="34"/>
      <c r="M27" s="34"/>
      <c r="N27" s="34"/>
      <c r="O27" s="34"/>
      <c r="P27" s="34"/>
      <c r="Q27" s="34"/>
      <c r="R27" s="34"/>
      <c r="S27" s="34"/>
      <c r="T27" s="35">
        <f t="shared" si="0"/>
        <v>2</v>
      </c>
      <c r="V27" s="235">
        <f>IF(AY27=0,0,INDEX('Aux Datos 1'!$AT:$BF,MATCH('Aux Datos 1'!$AT$24,'Aux Datos 1'!$AT:$AT,0),MATCH(LEFT(X27,3),'Aux Datos 1'!$AT$7:$BF$7,0)))</f>
        <v>2</v>
      </c>
      <c r="W27" s="235"/>
      <c r="X27" s="265" t="s">
        <v>94</v>
      </c>
      <c r="Y27" s="266"/>
      <c r="Z27" s="266"/>
      <c r="AA27" s="266"/>
      <c r="AB27" s="266"/>
      <c r="AC27" s="266"/>
      <c r="AD27" s="266"/>
      <c r="AE27" s="266"/>
      <c r="AF27" s="266"/>
      <c r="AG27" s="236">
        <f>'Aux Datos 2'!$I$91</f>
        <v>4.5</v>
      </c>
      <c r="AH27" s="236"/>
      <c r="AI27" s="236"/>
      <c r="AJ27" s="236"/>
      <c r="AK27" s="236"/>
      <c r="AL27" s="236"/>
      <c r="AM27" s="236"/>
      <c r="AN27" s="236"/>
      <c r="AO27" s="236"/>
      <c r="AP27" s="236">
        <f>'Aux Datos 2'!$I$90</f>
        <v>6</v>
      </c>
      <c r="AQ27" s="236"/>
      <c r="AR27" s="236"/>
      <c r="AS27" s="236"/>
      <c r="AT27" s="236"/>
      <c r="AU27" s="236"/>
      <c r="AV27" s="236"/>
      <c r="AW27" s="236"/>
      <c r="AX27" s="236"/>
      <c r="AY27" s="246">
        <f>+'Aux Datos 1'!AK$24</f>
        <v>0.75</v>
      </c>
      <c r="AZ27" s="246"/>
      <c r="BA27" s="246"/>
      <c r="BB27" s="246"/>
      <c r="BC27" s="246"/>
      <c r="BD27" s="246"/>
      <c r="BE27" s="246"/>
      <c r="BF27" s="246"/>
      <c r="BG27" s="246"/>
      <c r="BM27" s="10" t="s">
        <v>88</v>
      </c>
    </row>
    <row r="28" spans="1:89" ht="15" customHeight="1" x14ac:dyDescent="0.3">
      <c r="A28" s="4"/>
      <c r="B28" s="4"/>
      <c r="C28" s="4"/>
      <c r="D28" s="4"/>
      <c r="E28" s="29"/>
      <c r="F28" s="29"/>
      <c r="G28" s="29"/>
      <c r="H28" s="29"/>
      <c r="I28" s="29"/>
      <c r="J28" s="29"/>
      <c r="K28" s="29"/>
      <c r="L28" s="34"/>
      <c r="M28" s="34"/>
      <c r="N28" s="34"/>
      <c r="O28" s="34"/>
      <c r="P28" s="34"/>
      <c r="Q28" s="34"/>
      <c r="R28" s="34"/>
      <c r="S28" s="34"/>
      <c r="T28" s="35">
        <f t="shared" si="0"/>
        <v>3</v>
      </c>
      <c r="V28" s="264">
        <f>IF(AY28=0,0,INDEX('Aux Datos 1'!$AT:$BF,MATCH('Aux Datos 1'!$AT$24,'Aux Datos 1'!$AT:$AT,0),MATCH(LEFT(X28,3),'Aux Datos 1'!$AT$7:$BF$7,0)))</f>
        <v>3</v>
      </c>
      <c r="W28" s="264"/>
      <c r="X28" s="261" t="s">
        <v>95</v>
      </c>
      <c r="Y28" s="274"/>
      <c r="Z28" s="274"/>
      <c r="AA28" s="274"/>
      <c r="AB28" s="274"/>
      <c r="AC28" s="274"/>
      <c r="AD28" s="274"/>
      <c r="AE28" s="274"/>
      <c r="AF28" s="274"/>
      <c r="AG28" s="262">
        <f>'Aux Datos 2'!$J$91</f>
        <v>7</v>
      </c>
      <c r="AH28" s="262"/>
      <c r="AI28" s="262"/>
      <c r="AJ28" s="262"/>
      <c r="AK28" s="262"/>
      <c r="AL28" s="262"/>
      <c r="AM28" s="262"/>
      <c r="AN28" s="262"/>
      <c r="AO28" s="262"/>
      <c r="AP28" s="262">
        <f>'Aux Datos 2'!$J$90</f>
        <v>6</v>
      </c>
      <c r="AQ28" s="262"/>
      <c r="AR28" s="262"/>
      <c r="AS28" s="262"/>
      <c r="AT28" s="262"/>
      <c r="AU28" s="262"/>
      <c r="AV28" s="262"/>
      <c r="AW28" s="262"/>
      <c r="AX28" s="262"/>
      <c r="AY28" s="259">
        <f>+'Aux Datos 1'!AL$24</f>
        <v>1.1666666666666667</v>
      </c>
      <c r="AZ28" s="259"/>
      <c r="BA28" s="259"/>
      <c r="BB28" s="259"/>
      <c r="BC28" s="259"/>
      <c r="BD28" s="259"/>
      <c r="BE28" s="259"/>
      <c r="BF28" s="259"/>
      <c r="BG28" s="259"/>
      <c r="BJ28" s="230">
        <v>3</v>
      </c>
      <c r="BK28" s="230"/>
      <c r="BL28" s="243" t="s">
        <v>49</v>
      </c>
      <c r="BM28" s="244"/>
      <c r="BN28" s="244"/>
      <c r="BO28" s="244"/>
      <c r="BP28" s="244"/>
      <c r="BQ28" s="244"/>
      <c r="BR28" s="244"/>
      <c r="BS28" s="244"/>
      <c r="BT28" s="244"/>
      <c r="BU28" s="244"/>
      <c r="BV28" s="244"/>
      <c r="BW28" s="244"/>
      <c r="BX28" s="244"/>
      <c r="BY28" s="244"/>
      <c r="BZ28" s="244"/>
      <c r="CA28" s="244"/>
      <c r="CB28" s="244"/>
      <c r="CC28" s="244"/>
      <c r="CD28" s="244"/>
      <c r="CE28" s="244"/>
      <c r="CF28" s="244"/>
      <c r="CG28" s="244"/>
      <c r="CH28" s="244"/>
      <c r="CI28" s="244"/>
      <c r="CJ28" s="244"/>
      <c r="CK28" s="245"/>
    </row>
    <row r="29" spans="1:89" x14ac:dyDescent="0.3">
      <c r="A29" s="4"/>
      <c r="B29" s="4"/>
      <c r="C29" s="4"/>
      <c r="D29" s="4"/>
      <c r="E29" s="29"/>
      <c r="F29" s="29"/>
      <c r="G29" s="29"/>
      <c r="H29" s="29"/>
      <c r="I29" s="29"/>
      <c r="J29" s="29"/>
      <c r="K29" s="29"/>
      <c r="L29" s="34"/>
      <c r="M29" s="34"/>
      <c r="N29" s="34"/>
      <c r="O29" s="34"/>
      <c r="P29" s="34"/>
      <c r="Q29" s="34"/>
      <c r="R29" s="34"/>
      <c r="S29" s="34"/>
      <c r="T29" s="35">
        <f t="shared" si="0"/>
        <v>1</v>
      </c>
      <c r="V29" s="235">
        <f>IF(AY29=0,0,INDEX('Aux Datos 1'!$AT:$BF,MATCH('Aux Datos 1'!$AT$24,'Aux Datos 1'!$AT:$AT,0),MATCH(LEFT(X29,3),'Aux Datos 1'!$AT$7:$BF$7,0)))</f>
        <v>1</v>
      </c>
      <c r="W29" s="235"/>
      <c r="X29" s="265" t="s">
        <v>96</v>
      </c>
      <c r="Y29" s="266"/>
      <c r="Z29" s="266"/>
      <c r="AA29" s="266"/>
      <c r="AB29" s="266"/>
      <c r="AC29" s="266"/>
      <c r="AD29" s="266"/>
      <c r="AE29" s="266"/>
      <c r="AF29" s="266"/>
      <c r="AG29" s="236">
        <f>'Aux Datos 2'!$K$91</f>
        <v>4.4000000000000004</v>
      </c>
      <c r="AH29" s="236"/>
      <c r="AI29" s="236"/>
      <c r="AJ29" s="236"/>
      <c r="AK29" s="236"/>
      <c r="AL29" s="236"/>
      <c r="AM29" s="236"/>
      <c r="AN29" s="236"/>
      <c r="AO29" s="236"/>
      <c r="AP29" s="236">
        <f>'Aux Datos 2'!$K$90</f>
        <v>7</v>
      </c>
      <c r="AQ29" s="236"/>
      <c r="AR29" s="236"/>
      <c r="AS29" s="236"/>
      <c r="AT29" s="236"/>
      <c r="AU29" s="236"/>
      <c r="AV29" s="236"/>
      <c r="AW29" s="236"/>
      <c r="AX29" s="236"/>
      <c r="AY29" s="246">
        <f>+'Aux Datos 1'!AM$24</f>
        <v>0.62857142857142867</v>
      </c>
      <c r="AZ29" s="246"/>
      <c r="BA29" s="246"/>
      <c r="BB29" s="246"/>
      <c r="BC29" s="246"/>
      <c r="BD29" s="246"/>
      <c r="BE29" s="246"/>
      <c r="BF29" s="246"/>
      <c r="BG29" s="246"/>
      <c r="BJ29" s="230"/>
      <c r="BK29" s="230"/>
      <c r="BL29" s="21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3"/>
    </row>
    <row r="30" spans="1:89" x14ac:dyDescent="0.3">
      <c r="A30" s="4"/>
      <c r="B30" s="4"/>
      <c r="C30" s="4"/>
      <c r="D30" s="4"/>
      <c r="E30" s="29"/>
      <c r="F30" s="29"/>
      <c r="G30" s="29"/>
      <c r="H30" s="29"/>
      <c r="I30" s="29"/>
      <c r="J30" s="29"/>
      <c r="K30" s="29"/>
      <c r="L30" s="34"/>
      <c r="M30" s="34"/>
      <c r="N30" s="34"/>
      <c r="O30" s="34"/>
      <c r="P30" s="34"/>
      <c r="Q30" s="34"/>
      <c r="R30" s="34"/>
      <c r="S30" s="34"/>
      <c r="T30" s="35">
        <f t="shared" si="0"/>
        <v>2</v>
      </c>
      <c r="V30" s="264">
        <f>IF(AY30=0,0,INDEX('Aux Datos 1'!$AT:$BF,MATCH('Aux Datos 1'!$AT$24,'Aux Datos 1'!$AT:$AT,0),MATCH(LEFT(X30,3),'Aux Datos 1'!$AT$7:$BF$7,0)))</f>
        <v>2</v>
      </c>
      <c r="W30" s="264"/>
      <c r="X30" s="261" t="s">
        <v>132</v>
      </c>
      <c r="Y30" s="274"/>
      <c r="Z30" s="274"/>
      <c r="AA30" s="274"/>
      <c r="AB30" s="274"/>
      <c r="AC30" s="274"/>
      <c r="AD30" s="274"/>
      <c r="AE30" s="274"/>
      <c r="AF30" s="274"/>
      <c r="AG30" s="262">
        <f>'Aux Datos 2'!$L$91</f>
        <v>5</v>
      </c>
      <c r="AH30" s="262"/>
      <c r="AI30" s="262"/>
      <c r="AJ30" s="262"/>
      <c r="AK30" s="262"/>
      <c r="AL30" s="262"/>
      <c r="AM30" s="262"/>
      <c r="AN30" s="262"/>
      <c r="AO30" s="262"/>
      <c r="AP30" s="262">
        <f>'Aux Datos 2'!$L$90</f>
        <v>7</v>
      </c>
      <c r="AQ30" s="262"/>
      <c r="AR30" s="262"/>
      <c r="AS30" s="262"/>
      <c r="AT30" s="262"/>
      <c r="AU30" s="262"/>
      <c r="AV30" s="262"/>
      <c r="AW30" s="262"/>
      <c r="AX30" s="262"/>
      <c r="AY30" s="259">
        <f>+'Aux Datos 1'!AN$24</f>
        <v>0.7142857142857143</v>
      </c>
      <c r="AZ30" s="259"/>
      <c r="BA30" s="259"/>
      <c r="BB30" s="259"/>
      <c r="BC30" s="259"/>
      <c r="BD30" s="259"/>
      <c r="BE30" s="259"/>
      <c r="BF30" s="259"/>
      <c r="BG30" s="259"/>
      <c r="BJ30" s="230">
        <v>3</v>
      </c>
      <c r="BK30" s="230"/>
      <c r="BL30" s="243" t="s">
        <v>50</v>
      </c>
      <c r="BM30" s="244"/>
      <c r="BN30" s="244"/>
      <c r="BO30" s="244"/>
      <c r="BP30" s="244"/>
      <c r="BQ30" s="244"/>
      <c r="BR30" s="244"/>
      <c r="BS30" s="244"/>
      <c r="BT30" s="244"/>
      <c r="BU30" s="244"/>
      <c r="BV30" s="244"/>
      <c r="BW30" s="244"/>
      <c r="BX30" s="244"/>
      <c r="BY30" s="244"/>
      <c r="BZ30" s="244"/>
      <c r="CA30" s="244"/>
      <c r="CB30" s="244"/>
      <c r="CC30" s="244"/>
      <c r="CD30" s="244"/>
      <c r="CE30" s="244"/>
      <c r="CF30" s="244"/>
      <c r="CG30" s="244"/>
      <c r="CH30" s="244"/>
      <c r="CI30" s="244"/>
      <c r="CJ30" s="244"/>
      <c r="CK30" s="245"/>
    </row>
    <row r="31" spans="1:89" x14ac:dyDescent="0.3">
      <c r="A31" s="4"/>
      <c r="B31" s="4"/>
      <c r="C31" s="4"/>
      <c r="D31" s="4"/>
      <c r="E31" s="29"/>
      <c r="F31" s="29"/>
      <c r="G31" s="29"/>
      <c r="H31" s="29"/>
      <c r="I31" s="29"/>
      <c r="J31" s="29"/>
      <c r="K31" s="29"/>
      <c r="L31" s="34"/>
      <c r="M31" s="34"/>
      <c r="N31" s="34"/>
      <c r="O31" s="34"/>
      <c r="P31" s="34"/>
      <c r="Q31" s="34"/>
      <c r="R31" s="34"/>
      <c r="S31" s="34"/>
      <c r="T31" s="35">
        <f t="shared" si="0"/>
        <v>2</v>
      </c>
      <c r="V31" s="235">
        <f>IF(AY31=0,0,INDEX('Aux Datos 1'!$AT:$BF,MATCH('Aux Datos 1'!$AT$24,'Aux Datos 1'!$AT:$AT,0),MATCH(LEFT(X31,3),'Aux Datos 1'!$AT$7:$BF$7,0)))</f>
        <v>2</v>
      </c>
      <c r="W31" s="235"/>
      <c r="X31" s="265" t="s">
        <v>97</v>
      </c>
      <c r="Y31" s="266"/>
      <c r="Z31" s="266"/>
      <c r="AA31" s="266"/>
      <c r="AB31" s="266"/>
      <c r="AC31" s="266"/>
      <c r="AD31" s="266"/>
      <c r="AE31" s="266"/>
      <c r="AF31" s="266"/>
      <c r="AG31" s="236">
        <f>'Aux Datos 2'!$M$91</f>
        <v>6</v>
      </c>
      <c r="AH31" s="236"/>
      <c r="AI31" s="236"/>
      <c r="AJ31" s="236"/>
      <c r="AK31" s="236"/>
      <c r="AL31" s="236"/>
      <c r="AM31" s="236"/>
      <c r="AN31" s="236"/>
      <c r="AO31" s="236"/>
      <c r="AP31" s="236">
        <f>'Aux Datos 2'!$M$90</f>
        <v>8.5</v>
      </c>
      <c r="AQ31" s="236"/>
      <c r="AR31" s="236"/>
      <c r="AS31" s="236"/>
      <c r="AT31" s="236"/>
      <c r="AU31" s="236"/>
      <c r="AV31" s="236"/>
      <c r="AW31" s="236"/>
      <c r="AX31" s="236"/>
      <c r="AY31" s="246">
        <f>+'Aux Datos 1'!AO$24</f>
        <v>0.70588235294117652</v>
      </c>
      <c r="AZ31" s="246"/>
      <c r="BA31" s="246"/>
      <c r="BB31" s="246"/>
      <c r="BC31" s="246"/>
      <c r="BD31" s="246"/>
      <c r="BE31" s="246"/>
      <c r="BF31" s="246"/>
      <c r="BG31" s="246"/>
      <c r="BJ31" s="230"/>
      <c r="BK31" s="230"/>
      <c r="BL31" s="21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3"/>
    </row>
    <row r="32" spans="1:89" x14ac:dyDescent="0.3">
      <c r="A32" s="4"/>
      <c r="B32" s="4"/>
      <c r="C32" s="4"/>
      <c r="D32" s="4"/>
      <c r="E32" s="29"/>
      <c r="F32" s="29"/>
      <c r="G32" s="29"/>
      <c r="H32" s="29"/>
      <c r="I32" s="29"/>
      <c r="J32" s="29"/>
      <c r="K32" s="29"/>
      <c r="L32" s="34"/>
      <c r="M32" s="34"/>
      <c r="N32" s="34"/>
      <c r="O32" s="34"/>
      <c r="P32" s="34"/>
      <c r="Q32" s="34"/>
      <c r="R32" s="34"/>
      <c r="S32" s="34"/>
      <c r="T32" s="35">
        <f t="shared" si="0"/>
        <v>1</v>
      </c>
      <c r="V32" s="264">
        <f>IF(AY32=0,0,INDEX('Aux Datos 1'!$AT:$BF,MATCH('Aux Datos 1'!$AT$24,'Aux Datos 1'!$AT:$AT,0),MATCH(LEFT(X32,3),'Aux Datos 1'!$AT$7:$BF$7,0)))</f>
        <v>1</v>
      </c>
      <c r="W32" s="264"/>
      <c r="X32" s="261" t="s">
        <v>98</v>
      </c>
      <c r="Y32" s="274"/>
      <c r="Z32" s="274"/>
      <c r="AA32" s="274"/>
      <c r="AB32" s="274"/>
      <c r="AC32" s="274"/>
      <c r="AD32" s="274"/>
      <c r="AE32" s="274"/>
      <c r="AF32" s="274"/>
      <c r="AG32" s="262">
        <f>'Aux Datos 2'!$N$91</f>
        <v>5.5</v>
      </c>
      <c r="AH32" s="262"/>
      <c r="AI32" s="262"/>
      <c r="AJ32" s="262"/>
      <c r="AK32" s="262"/>
      <c r="AL32" s="262"/>
      <c r="AM32" s="262"/>
      <c r="AN32" s="262"/>
      <c r="AO32" s="262"/>
      <c r="AP32" s="262">
        <f>'Aux Datos 2'!$N$90</f>
        <v>8.5</v>
      </c>
      <c r="AQ32" s="262"/>
      <c r="AR32" s="262"/>
      <c r="AS32" s="262"/>
      <c r="AT32" s="262"/>
      <c r="AU32" s="262"/>
      <c r="AV32" s="262"/>
      <c r="AW32" s="262"/>
      <c r="AX32" s="262"/>
      <c r="AY32" s="259">
        <f>+'Aux Datos 1'!AP$24</f>
        <v>0.6470588235294118</v>
      </c>
      <c r="AZ32" s="259"/>
      <c r="BA32" s="259"/>
      <c r="BB32" s="259"/>
      <c r="BC32" s="259"/>
      <c r="BD32" s="259"/>
      <c r="BE32" s="259"/>
      <c r="BF32" s="259"/>
      <c r="BG32" s="259"/>
      <c r="BJ32" s="230">
        <v>3</v>
      </c>
      <c r="BK32" s="230"/>
      <c r="BL32" s="243" t="s">
        <v>51</v>
      </c>
      <c r="BM32" s="244"/>
      <c r="BN32" s="244"/>
      <c r="BO32" s="244"/>
      <c r="BP32" s="244"/>
      <c r="BQ32" s="244"/>
      <c r="BR32" s="244"/>
      <c r="BS32" s="244"/>
      <c r="BT32" s="244"/>
      <c r="BU32" s="244"/>
      <c r="BV32" s="244"/>
      <c r="BW32" s="244"/>
      <c r="BX32" s="244"/>
      <c r="BY32" s="244"/>
      <c r="BZ32" s="244"/>
      <c r="CA32" s="244"/>
      <c r="CB32" s="244"/>
      <c r="CC32" s="244"/>
      <c r="CD32" s="244"/>
      <c r="CE32" s="244"/>
      <c r="CF32" s="244"/>
      <c r="CG32" s="244"/>
      <c r="CH32" s="244"/>
      <c r="CI32" s="244"/>
      <c r="CJ32" s="244"/>
      <c r="CK32" s="245"/>
    </row>
    <row r="33" spans="1:89" x14ac:dyDescent="0.3">
      <c r="A33" s="4"/>
      <c r="B33" s="4"/>
      <c r="C33" s="4"/>
      <c r="D33" s="4"/>
      <c r="E33" s="29"/>
      <c r="F33" s="29"/>
      <c r="G33" s="29"/>
      <c r="H33" s="29"/>
      <c r="I33" s="29"/>
      <c r="J33" s="29"/>
      <c r="K33" s="29"/>
      <c r="L33" s="34"/>
      <c r="M33" s="34"/>
      <c r="N33" s="34"/>
      <c r="O33" s="34"/>
      <c r="P33" s="34"/>
      <c r="Q33" s="34"/>
      <c r="R33" s="34"/>
      <c r="S33" s="34"/>
      <c r="T33" s="35">
        <f t="shared" si="0"/>
        <v>2</v>
      </c>
      <c r="V33" s="235">
        <f>IF(AY33=0,0,INDEX('Aux Datos 1'!$AT:$BF,MATCH('Aux Datos 1'!$AT$24,'Aux Datos 1'!$AT:$AT,0),MATCH(LEFT(X33,3),'Aux Datos 1'!$AT$7:$BF$7,0)))</f>
        <v>2</v>
      </c>
      <c r="W33" s="235"/>
      <c r="X33" s="265" t="s">
        <v>99</v>
      </c>
      <c r="Y33" s="266"/>
      <c r="Z33" s="266"/>
      <c r="AA33" s="266"/>
      <c r="AB33" s="266"/>
      <c r="AC33" s="266"/>
      <c r="AD33" s="266"/>
      <c r="AE33" s="266"/>
      <c r="AF33" s="266"/>
      <c r="AG33" s="236">
        <f>'Aux Datos 2'!$O$91</f>
        <v>6</v>
      </c>
      <c r="AH33" s="236"/>
      <c r="AI33" s="236"/>
      <c r="AJ33" s="236"/>
      <c r="AK33" s="236"/>
      <c r="AL33" s="236"/>
      <c r="AM33" s="236"/>
      <c r="AN33" s="236"/>
      <c r="AO33" s="236"/>
      <c r="AP33" s="236">
        <f>'Aux Datos 2'!$O$90</f>
        <v>8.5</v>
      </c>
      <c r="AQ33" s="236"/>
      <c r="AR33" s="236"/>
      <c r="AS33" s="236"/>
      <c r="AT33" s="236"/>
      <c r="AU33" s="236"/>
      <c r="AV33" s="236"/>
      <c r="AW33" s="236"/>
      <c r="AX33" s="236"/>
      <c r="AY33" s="246">
        <f>+'Aux Datos 1'!AQ$24</f>
        <v>0.70588235294117652</v>
      </c>
      <c r="AZ33" s="246"/>
      <c r="BA33" s="246"/>
      <c r="BB33" s="246"/>
      <c r="BC33" s="246"/>
      <c r="BD33" s="246"/>
      <c r="BE33" s="246"/>
      <c r="BF33" s="246"/>
      <c r="BG33" s="246"/>
      <c r="BJ33" s="230"/>
      <c r="BK33" s="230"/>
      <c r="BL33" s="21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3"/>
    </row>
    <row r="34" spans="1:89" x14ac:dyDescent="0.3">
      <c r="A34" s="14"/>
      <c r="B34" s="15"/>
      <c r="C34" s="15"/>
      <c r="D34" s="15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</row>
    <row r="35" spans="1:89" ht="15" customHeight="1" x14ac:dyDescent="0.3"/>
    <row r="36" spans="1:89" ht="15" customHeight="1" x14ac:dyDescent="0.3"/>
    <row r="37" spans="1:89" ht="15" customHeight="1" x14ac:dyDescent="0.3"/>
    <row r="38" spans="1:89" ht="15" customHeight="1" x14ac:dyDescent="0.3"/>
    <row r="39" spans="1:89" ht="15" customHeight="1" x14ac:dyDescent="0.3"/>
    <row r="40" spans="1:89" ht="15" customHeight="1" x14ac:dyDescent="0.3"/>
    <row r="41" spans="1:89" ht="15" customHeight="1" x14ac:dyDescent="0.3"/>
    <row r="42" spans="1:89" ht="15" customHeight="1" x14ac:dyDescent="0.3"/>
    <row r="43" spans="1:89" ht="15" customHeight="1" x14ac:dyDescent="0.3"/>
    <row r="44" spans="1:89" ht="15" customHeight="1" x14ac:dyDescent="0.3"/>
    <row r="45" spans="1:89" ht="15" customHeight="1" x14ac:dyDescent="0.3"/>
    <row r="46" spans="1:89" ht="15" customHeight="1" x14ac:dyDescent="0.3"/>
    <row r="47" spans="1:89" ht="15" customHeight="1" x14ac:dyDescent="0.3"/>
    <row r="48" spans="1:89" ht="15" customHeight="1" x14ac:dyDescent="0.3"/>
    <row r="49" ht="15" customHeight="1" x14ac:dyDescent="0.3"/>
    <row r="50" ht="15" customHeight="1" x14ac:dyDescent="0.3"/>
  </sheetData>
  <customSheetViews>
    <customSheetView guid="{866E79C6-ED26-4269-9589-BDD48744743B}" showGridLines="0" showRowCol="0" hiddenRows="1" hiddenColumns="1">
      <selection activeCell="A2" sqref="A2"/>
      <pageMargins left="0.511811024" right="0.511811024" top="0.78740157499999996" bottom="0.78740157499999996" header="0.31496062000000002" footer="0.31496062000000002"/>
      <pageSetup paperSize="9" orientation="portrait" horizontalDpi="4294967293" verticalDpi="4294967293" r:id="rId1"/>
    </customSheetView>
  </customSheetViews>
  <mergeCells count="84">
    <mergeCell ref="R22:S22"/>
    <mergeCell ref="B6:C6"/>
    <mergeCell ref="A10:B10"/>
    <mergeCell ref="A16:B16"/>
    <mergeCell ref="A11:B11"/>
    <mergeCell ref="A12:B12"/>
    <mergeCell ref="A13:B13"/>
    <mergeCell ref="A14:B14"/>
    <mergeCell ref="AG23:AO23"/>
    <mergeCell ref="AP23:AX23"/>
    <mergeCell ref="AY23:BG23"/>
    <mergeCell ref="N23:O23"/>
    <mergeCell ref="R23:S23"/>
    <mergeCell ref="X21:AF21"/>
    <mergeCell ref="AG21:AO21"/>
    <mergeCell ref="AP21:AX21"/>
    <mergeCell ref="AY21:BG21"/>
    <mergeCell ref="V24:W24"/>
    <mergeCell ref="X24:AF24"/>
    <mergeCell ref="AG24:AO24"/>
    <mergeCell ref="AP24:AX24"/>
    <mergeCell ref="AY24:BG24"/>
    <mergeCell ref="V22:W22"/>
    <mergeCell ref="X22:AF22"/>
    <mergeCell ref="AG22:AO22"/>
    <mergeCell ref="AP22:AX22"/>
    <mergeCell ref="AY22:BG22"/>
    <mergeCell ref="V23:W23"/>
    <mergeCell ref="X23:AF23"/>
    <mergeCell ref="V25:W25"/>
    <mergeCell ref="X25:AF25"/>
    <mergeCell ref="AG25:AO25"/>
    <mergeCell ref="AP25:AX25"/>
    <mergeCell ref="AY25:BG25"/>
    <mergeCell ref="AP27:AX27"/>
    <mergeCell ref="AY27:BG27"/>
    <mergeCell ref="V26:W26"/>
    <mergeCell ref="X26:AF26"/>
    <mergeCell ref="AG26:AO26"/>
    <mergeCell ref="AP26:AX26"/>
    <mergeCell ref="AY26:BG26"/>
    <mergeCell ref="V28:W28"/>
    <mergeCell ref="X28:AF28"/>
    <mergeCell ref="V27:W27"/>
    <mergeCell ref="X27:AF27"/>
    <mergeCell ref="AG27:AO27"/>
    <mergeCell ref="V29:W29"/>
    <mergeCell ref="X29:AF29"/>
    <mergeCell ref="AG29:AO29"/>
    <mergeCell ref="AP29:AX29"/>
    <mergeCell ref="AY29:BG29"/>
    <mergeCell ref="V33:W33"/>
    <mergeCell ref="X33:AF33"/>
    <mergeCell ref="X31:AF31"/>
    <mergeCell ref="AG31:AO31"/>
    <mergeCell ref="AP31:AX31"/>
    <mergeCell ref="V32:W32"/>
    <mergeCell ref="X32:AF32"/>
    <mergeCell ref="AG32:AO32"/>
    <mergeCell ref="AP32:AX32"/>
    <mergeCell ref="AY32:BG32"/>
    <mergeCell ref="V31:W31"/>
    <mergeCell ref="AY31:BG31"/>
    <mergeCell ref="V30:W30"/>
    <mergeCell ref="X30:AF30"/>
    <mergeCell ref="AG30:AO30"/>
    <mergeCell ref="AP30:AX30"/>
    <mergeCell ref="AY30:BG30"/>
    <mergeCell ref="BX6:BZ7"/>
    <mergeCell ref="CA7:CL7"/>
    <mergeCell ref="BJ10:CK16"/>
    <mergeCell ref="BJ19:CK25"/>
    <mergeCell ref="AG33:AO33"/>
    <mergeCell ref="AP33:AX33"/>
    <mergeCell ref="AY33:BG33"/>
    <mergeCell ref="BL28:CK28"/>
    <mergeCell ref="BL30:CK30"/>
    <mergeCell ref="BL32:CK32"/>
    <mergeCell ref="BJ32:BK33"/>
    <mergeCell ref="BJ30:BK31"/>
    <mergeCell ref="BJ28:BK29"/>
    <mergeCell ref="AG28:AO28"/>
    <mergeCell ref="AP28:AX28"/>
    <mergeCell ref="AY28:BG28"/>
  </mergeCells>
  <conditionalFormatting sqref="A10:B10">
    <cfRule type="iconSet" priority="138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1:B11">
    <cfRule type="iconSet" priority="130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2:B12">
    <cfRule type="iconSet" priority="129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3:B13">
    <cfRule type="iconSet" priority="128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4:B14">
    <cfRule type="iconSet" priority="127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6:B16">
    <cfRule type="iconSet" priority="137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B6:C6">
    <cfRule type="iconSet" priority="139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2:W22">
    <cfRule type="iconSet" priority="2">
      <iconSet iconSet="4TrafficLights" showValue="0">
        <cfvo type="percent" val="0"/>
        <cfvo type="num" val="1"/>
        <cfvo type="num" val="2"/>
        <cfvo type="num" val="3"/>
      </iconSet>
    </cfRule>
    <cfRule type="iconSet" priority="3">
      <iconSet iconSet="4TrafficLights" showValue="0">
        <cfvo type="percent" val="0"/>
        <cfvo type="num" val="1"/>
        <cfvo type="num" val="2"/>
        <cfvo type="num" val="3"/>
      </iconSet>
    </cfRule>
    <cfRule type="iconSet" priority="4">
      <iconSet iconSet="4TrafficLights" showValue="0">
        <cfvo type="percent" val="0"/>
        <cfvo type="num" val="1"/>
        <cfvo type="num" val="2"/>
        <cfvo type="num" val="3"/>
      </iconSet>
    </cfRule>
    <cfRule type="iconSet" priority="5">
      <iconSet iconSet="4TrafficLights" showValue="0">
        <cfvo type="percent" val="0"/>
        <cfvo type="num" val="1"/>
        <cfvo type="num" val="2"/>
        <cfvo type="num" val="3"/>
      </iconSet>
    </cfRule>
    <cfRule type="iconSet" priority="6">
      <iconSet iconSet="4TrafficLights" showValue="0">
        <cfvo type="percent" val="0"/>
        <cfvo type="num" val="1"/>
        <cfvo type="num" val="2"/>
        <cfvo type="num" val="3"/>
      </iconSet>
    </cfRule>
    <cfRule type="iconSet" priority="1">
      <iconSet iconSet="4TrafficLights" showValue="0">
        <cfvo type="percent" val="0"/>
        <cfvo type="num" val="1"/>
        <cfvo type="num" val="2"/>
        <cfvo type="num" val="3"/>
      </iconSet>
    </cfRule>
    <cfRule type="iconSet" priority="131">
      <iconSet iconSet="4TrafficLights" showValue="0">
        <cfvo type="percent" val="0"/>
        <cfvo type="num" val="1"/>
        <cfvo type="num" val="2"/>
        <cfvo type="num" val="3"/>
      </iconSet>
    </cfRule>
    <cfRule type="iconSet" priority="132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3:W23">
    <cfRule type="iconSet" priority="7">
      <iconSet iconSet="4TrafficLights" showValue="0">
        <cfvo type="percent" val="0"/>
        <cfvo type="num" val="1"/>
        <cfvo type="num" val="2"/>
        <cfvo type="num" val="3"/>
      </iconSet>
    </cfRule>
    <cfRule type="iconSet" priority="8">
      <iconSet iconSet="4TrafficLights" showValue="0">
        <cfvo type="percent" val="0"/>
        <cfvo type="num" val="1"/>
        <cfvo type="num" val="2"/>
        <cfvo type="num" val="3"/>
      </iconSet>
    </cfRule>
    <cfRule type="iconSet" priority="9">
      <iconSet iconSet="4TrafficLights" showValue="0">
        <cfvo type="percent" val="0"/>
        <cfvo type="num" val="1"/>
        <cfvo type="num" val="2"/>
        <cfvo type="num" val="3"/>
      </iconSet>
    </cfRule>
    <cfRule type="iconSet" priority="10">
      <iconSet iconSet="4TrafficLights" showValue="0">
        <cfvo type="percent" val="0"/>
        <cfvo type="num" val="1"/>
        <cfvo type="num" val="2"/>
        <cfvo type="num" val="3"/>
      </iconSet>
    </cfRule>
    <cfRule type="iconSet" priority="11">
      <iconSet iconSet="4TrafficLights" showValue="0">
        <cfvo type="percent" val="0"/>
        <cfvo type="num" val="1"/>
        <cfvo type="num" val="2"/>
        <cfvo type="num" val="3"/>
      </iconSet>
    </cfRule>
    <cfRule type="iconSet" priority="12">
      <iconSet iconSet="4TrafficLights" showValue="0">
        <cfvo type="percent" val="0"/>
        <cfvo type="num" val="1"/>
        <cfvo type="num" val="2"/>
        <cfvo type="num" val="3"/>
      </iconSet>
    </cfRule>
    <cfRule type="iconSet" priority="18">
      <iconSet iconSet="4TrafficLights" showValue="0">
        <cfvo type="percent" val="0"/>
        <cfvo type="num" val="1"/>
        <cfvo type="num" val="2"/>
        <cfvo type="num" val="3"/>
      </iconSet>
    </cfRule>
    <cfRule type="iconSet" priority="17">
      <iconSet iconSet="4TrafficLights" showValue="0">
        <cfvo type="percent" val="0"/>
        <cfvo type="num" val="1"/>
        <cfvo type="num" val="2"/>
        <cfvo type="num" val="3"/>
      </iconSet>
    </cfRule>
    <cfRule type="iconSet" priority="16">
      <iconSet iconSet="4TrafficLights" showValue="0">
        <cfvo type="percent" val="0"/>
        <cfvo type="num" val="1"/>
        <cfvo type="num" val="2"/>
        <cfvo type="num" val="3"/>
      </iconSet>
    </cfRule>
    <cfRule type="iconSet" priority="15">
      <iconSet iconSet="4TrafficLights" showValue="0">
        <cfvo type="percent" val="0"/>
        <cfvo type="num" val="1"/>
        <cfvo type="num" val="2"/>
        <cfvo type="num" val="3"/>
      </iconSet>
    </cfRule>
    <cfRule type="iconSet" priority="14">
      <iconSet iconSet="4TrafficLights" showValue="0">
        <cfvo type="percent" val="0"/>
        <cfvo type="num" val="1"/>
        <cfvo type="num" val="2"/>
        <cfvo type="num" val="3"/>
      </iconSet>
    </cfRule>
    <cfRule type="iconSet" priority="13">
      <iconSet iconSet="4TrafficLights" showValue="0">
        <cfvo type="percent" val="0"/>
        <cfvo type="num" val="1"/>
        <cfvo type="num" val="2"/>
        <cfvo type="num" val="3"/>
      </iconSet>
    </cfRule>
    <cfRule type="iconSet" priority="20">
      <iconSet iconSet="4TrafficLights" showValue="0">
        <cfvo type="percent" val="0"/>
        <cfvo type="num" val="1"/>
        <cfvo type="num" val="2"/>
        <cfvo type="num" val="3"/>
      </iconSet>
    </cfRule>
    <cfRule type="iconSet" priority="21">
      <iconSet iconSet="4TrafficLights" showValue="0">
        <cfvo type="percent" val="0"/>
        <cfvo type="num" val="1"/>
        <cfvo type="num" val="2"/>
        <cfvo type="num" val="3"/>
      </iconSet>
    </cfRule>
    <cfRule type="iconSet" priority="19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4:W24">
    <cfRule type="iconSet" priority="22">
      <iconSet iconSet="4TrafficLights" showValue="0">
        <cfvo type="percent" val="0"/>
        <cfvo type="num" val="1"/>
        <cfvo type="num" val="2"/>
        <cfvo type="num" val="3"/>
      </iconSet>
    </cfRule>
    <cfRule type="iconSet" priority="23">
      <iconSet iconSet="4TrafficLights" showValue="0">
        <cfvo type="percent" val="0"/>
        <cfvo type="num" val="1"/>
        <cfvo type="num" val="2"/>
        <cfvo type="num" val="3"/>
      </iconSet>
    </cfRule>
    <cfRule type="iconSet" priority="24">
      <iconSet iconSet="4TrafficLights" showValue="0">
        <cfvo type="percent" val="0"/>
        <cfvo type="num" val="1"/>
        <cfvo type="num" val="2"/>
        <cfvo type="num" val="3"/>
      </iconSet>
    </cfRule>
    <cfRule type="iconSet" priority="25">
      <iconSet iconSet="4TrafficLights" showValue="0">
        <cfvo type="percent" val="0"/>
        <cfvo type="num" val="1"/>
        <cfvo type="num" val="2"/>
        <cfvo type="num" val="3"/>
      </iconSet>
    </cfRule>
    <cfRule type="iconSet" priority="26">
      <iconSet iconSet="4TrafficLights" showValue="0">
        <cfvo type="percent" val="0"/>
        <cfvo type="num" val="1"/>
        <cfvo type="num" val="2"/>
        <cfvo type="num" val="3"/>
      </iconSet>
    </cfRule>
    <cfRule type="iconSet" priority="27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5:W25">
    <cfRule type="iconSet" priority="37">
      <iconSet iconSet="4TrafficLights" showValue="0">
        <cfvo type="percent" val="0"/>
        <cfvo type="num" val="1"/>
        <cfvo type="num" val="2"/>
        <cfvo type="num" val="3"/>
      </iconSet>
    </cfRule>
    <cfRule type="iconSet" priority="38">
      <iconSet iconSet="4TrafficLights" showValue="0">
        <cfvo type="percent" val="0"/>
        <cfvo type="num" val="1"/>
        <cfvo type="num" val="2"/>
        <cfvo type="num" val="3"/>
      </iconSet>
    </cfRule>
    <cfRule type="iconSet" priority="39">
      <iconSet iconSet="4TrafficLights" showValue="0">
        <cfvo type="percent" val="0"/>
        <cfvo type="num" val="1"/>
        <cfvo type="num" val="2"/>
        <cfvo type="num" val="3"/>
      </iconSet>
    </cfRule>
    <cfRule type="iconSet" priority="40">
      <iconSet iconSet="4TrafficLights" showValue="0">
        <cfvo type="percent" val="0"/>
        <cfvo type="num" val="1"/>
        <cfvo type="num" val="2"/>
        <cfvo type="num" val="3"/>
      </iconSet>
    </cfRule>
    <cfRule type="iconSet" priority="41">
      <iconSet iconSet="4TrafficLights" showValue="0">
        <cfvo type="percent" val="0"/>
        <cfvo type="num" val="1"/>
        <cfvo type="num" val="2"/>
        <cfvo type="num" val="3"/>
      </iconSet>
    </cfRule>
    <cfRule type="iconSet" priority="42">
      <iconSet iconSet="4TrafficLights" showValue="0">
        <cfvo type="percent" val="0"/>
        <cfvo type="num" val="1"/>
        <cfvo type="num" val="2"/>
        <cfvo type="num" val="3"/>
      </iconSet>
    </cfRule>
    <cfRule type="iconSet" priority="28">
      <iconSet iconSet="4TrafficLights" showValue="0">
        <cfvo type="percent" val="0"/>
        <cfvo type="num" val="1"/>
        <cfvo type="num" val="2"/>
        <cfvo type="num" val="3"/>
      </iconSet>
    </cfRule>
    <cfRule type="iconSet" priority="29">
      <iconSet iconSet="4TrafficLights" showValue="0">
        <cfvo type="percent" val="0"/>
        <cfvo type="num" val="1"/>
        <cfvo type="num" val="2"/>
        <cfvo type="num" val="3"/>
      </iconSet>
    </cfRule>
    <cfRule type="iconSet" priority="30">
      <iconSet iconSet="4TrafficLights" showValue="0">
        <cfvo type="percent" val="0"/>
        <cfvo type="num" val="1"/>
        <cfvo type="num" val="2"/>
        <cfvo type="num" val="3"/>
      </iconSet>
    </cfRule>
    <cfRule type="iconSet" priority="31">
      <iconSet iconSet="4TrafficLights" showValue="0">
        <cfvo type="percent" val="0"/>
        <cfvo type="num" val="1"/>
        <cfvo type="num" val="2"/>
        <cfvo type="num" val="3"/>
      </iconSet>
    </cfRule>
    <cfRule type="iconSet" priority="32">
      <iconSet iconSet="4TrafficLights" showValue="0">
        <cfvo type="percent" val="0"/>
        <cfvo type="num" val="1"/>
        <cfvo type="num" val="2"/>
        <cfvo type="num" val="3"/>
      </iconSet>
    </cfRule>
    <cfRule type="iconSet" priority="33">
      <iconSet iconSet="4TrafficLights" showValue="0">
        <cfvo type="percent" val="0"/>
        <cfvo type="num" val="1"/>
        <cfvo type="num" val="2"/>
        <cfvo type="num" val="3"/>
      </iconSet>
    </cfRule>
    <cfRule type="iconSet" priority="34">
      <iconSet iconSet="4TrafficLights" showValue="0">
        <cfvo type="percent" val="0"/>
        <cfvo type="num" val="1"/>
        <cfvo type="num" val="2"/>
        <cfvo type="num" val="3"/>
      </iconSet>
    </cfRule>
    <cfRule type="iconSet" priority="35">
      <iconSet iconSet="4TrafficLights" showValue="0">
        <cfvo type="percent" val="0"/>
        <cfvo type="num" val="1"/>
        <cfvo type="num" val="2"/>
        <cfvo type="num" val="3"/>
      </iconSet>
    </cfRule>
    <cfRule type="iconSet" priority="36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6:W26">
    <cfRule type="iconSet" priority="43">
      <iconSet iconSet="4TrafficLights" showValue="0">
        <cfvo type="percent" val="0"/>
        <cfvo type="num" val="1"/>
        <cfvo type="num" val="2"/>
        <cfvo type="num" val="3"/>
      </iconSet>
    </cfRule>
    <cfRule type="iconSet" priority="44">
      <iconSet iconSet="4TrafficLights" showValue="0">
        <cfvo type="percent" val="0"/>
        <cfvo type="num" val="1"/>
        <cfvo type="num" val="2"/>
        <cfvo type="num" val="3"/>
      </iconSet>
    </cfRule>
    <cfRule type="iconSet" priority="45">
      <iconSet iconSet="4TrafficLights" showValue="0">
        <cfvo type="percent" val="0"/>
        <cfvo type="num" val="1"/>
        <cfvo type="num" val="2"/>
        <cfvo type="num" val="3"/>
      </iconSet>
    </cfRule>
    <cfRule type="iconSet" priority="46">
      <iconSet iconSet="4TrafficLights" showValue="0">
        <cfvo type="percent" val="0"/>
        <cfvo type="num" val="1"/>
        <cfvo type="num" val="2"/>
        <cfvo type="num" val="3"/>
      </iconSet>
    </cfRule>
    <cfRule type="iconSet" priority="47">
      <iconSet iconSet="4TrafficLights" showValue="0">
        <cfvo type="percent" val="0"/>
        <cfvo type="num" val="1"/>
        <cfvo type="num" val="2"/>
        <cfvo type="num" val="3"/>
      </iconSet>
    </cfRule>
    <cfRule type="iconSet" priority="48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7:W27">
    <cfRule type="iconSet" priority="52">
      <iconSet iconSet="4TrafficLights" showValue="0">
        <cfvo type="percent" val="0"/>
        <cfvo type="num" val="1"/>
        <cfvo type="num" val="2"/>
        <cfvo type="num" val="3"/>
      </iconSet>
    </cfRule>
    <cfRule type="iconSet" priority="53">
      <iconSet iconSet="4TrafficLights" showValue="0">
        <cfvo type="percent" val="0"/>
        <cfvo type="num" val="1"/>
        <cfvo type="num" val="2"/>
        <cfvo type="num" val="3"/>
      </iconSet>
    </cfRule>
    <cfRule type="iconSet" priority="54">
      <iconSet iconSet="4TrafficLights" showValue="0">
        <cfvo type="percent" val="0"/>
        <cfvo type="num" val="1"/>
        <cfvo type="num" val="2"/>
        <cfvo type="num" val="3"/>
      </iconSet>
    </cfRule>
    <cfRule type="iconSet" priority="55">
      <iconSet iconSet="4TrafficLights" showValue="0">
        <cfvo type="percent" val="0"/>
        <cfvo type="num" val="1"/>
        <cfvo type="num" val="2"/>
        <cfvo type="num" val="3"/>
      </iconSet>
    </cfRule>
    <cfRule type="iconSet" priority="56">
      <iconSet iconSet="4TrafficLights" showValue="0">
        <cfvo type="percent" val="0"/>
        <cfvo type="num" val="1"/>
        <cfvo type="num" val="2"/>
        <cfvo type="num" val="3"/>
      </iconSet>
    </cfRule>
    <cfRule type="iconSet" priority="57">
      <iconSet iconSet="4TrafficLights" showValue="0">
        <cfvo type="percent" val="0"/>
        <cfvo type="num" val="1"/>
        <cfvo type="num" val="2"/>
        <cfvo type="num" val="3"/>
      </iconSet>
    </cfRule>
    <cfRule type="iconSet" priority="58">
      <iconSet iconSet="4TrafficLights" showValue="0">
        <cfvo type="percent" val="0"/>
        <cfvo type="num" val="1"/>
        <cfvo type="num" val="2"/>
        <cfvo type="num" val="3"/>
      </iconSet>
    </cfRule>
    <cfRule type="iconSet" priority="59">
      <iconSet iconSet="4TrafficLights" showValue="0">
        <cfvo type="percent" val="0"/>
        <cfvo type="num" val="1"/>
        <cfvo type="num" val="2"/>
        <cfvo type="num" val="3"/>
      </iconSet>
    </cfRule>
    <cfRule type="iconSet" priority="61">
      <iconSet iconSet="4TrafficLights" showValue="0">
        <cfvo type="percent" val="0"/>
        <cfvo type="num" val="1"/>
        <cfvo type="num" val="2"/>
        <cfvo type="num" val="3"/>
      </iconSet>
    </cfRule>
    <cfRule type="iconSet" priority="62">
      <iconSet iconSet="4TrafficLights" showValue="0">
        <cfvo type="percent" val="0"/>
        <cfvo type="num" val="1"/>
        <cfvo type="num" val="2"/>
        <cfvo type="num" val="3"/>
      </iconSet>
    </cfRule>
    <cfRule type="iconSet" priority="63">
      <iconSet iconSet="4TrafficLights" showValue="0">
        <cfvo type="percent" val="0"/>
        <cfvo type="num" val="1"/>
        <cfvo type="num" val="2"/>
        <cfvo type="num" val="3"/>
      </iconSet>
    </cfRule>
    <cfRule type="iconSet" priority="60">
      <iconSet iconSet="4TrafficLights" showValue="0">
        <cfvo type="percent" val="0"/>
        <cfvo type="num" val="1"/>
        <cfvo type="num" val="2"/>
        <cfvo type="num" val="3"/>
      </iconSet>
    </cfRule>
    <cfRule type="iconSet" priority="49">
      <iconSet iconSet="4TrafficLights" showValue="0">
        <cfvo type="percent" val="0"/>
        <cfvo type="num" val="1"/>
        <cfvo type="num" val="2"/>
        <cfvo type="num" val="3"/>
      </iconSet>
    </cfRule>
    <cfRule type="iconSet" priority="50">
      <iconSet iconSet="4TrafficLights" showValue="0">
        <cfvo type="percent" val="0"/>
        <cfvo type="num" val="1"/>
        <cfvo type="num" val="2"/>
        <cfvo type="num" val="3"/>
      </iconSet>
    </cfRule>
    <cfRule type="iconSet" priority="5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8:W28">
    <cfRule type="iconSet" priority="64">
      <iconSet iconSet="4TrafficLights" showValue="0">
        <cfvo type="percent" val="0"/>
        <cfvo type="num" val="1"/>
        <cfvo type="num" val="2"/>
        <cfvo type="num" val="3"/>
      </iconSet>
    </cfRule>
    <cfRule type="iconSet" priority="65">
      <iconSet iconSet="4TrafficLights" showValue="0">
        <cfvo type="percent" val="0"/>
        <cfvo type="num" val="1"/>
        <cfvo type="num" val="2"/>
        <cfvo type="num" val="3"/>
      </iconSet>
    </cfRule>
    <cfRule type="iconSet" priority="66">
      <iconSet iconSet="4TrafficLights" showValue="0">
        <cfvo type="percent" val="0"/>
        <cfvo type="num" val="1"/>
        <cfvo type="num" val="2"/>
        <cfvo type="num" val="3"/>
      </iconSet>
    </cfRule>
    <cfRule type="iconSet" priority="67">
      <iconSet iconSet="4TrafficLights" showValue="0">
        <cfvo type="percent" val="0"/>
        <cfvo type="num" val="1"/>
        <cfvo type="num" val="2"/>
        <cfvo type="num" val="3"/>
      </iconSet>
    </cfRule>
    <cfRule type="iconSet" priority="68">
      <iconSet iconSet="4TrafficLights" showValue="0">
        <cfvo type="percent" val="0"/>
        <cfvo type="num" val="1"/>
        <cfvo type="num" val="2"/>
        <cfvo type="num" val="3"/>
      </iconSet>
    </cfRule>
    <cfRule type="iconSet" priority="69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9:W29">
    <cfRule type="iconSet" priority="79">
      <iconSet iconSet="4TrafficLights" showValue="0">
        <cfvo type="percent" val="0"/>
        <cfvo type="num" val="1"/>
        <cfvo type="num" val="2"/>
        <cfvo type="num" val="3"/>
      </iconSet>
    </cfRule>
    <cfRule type="iconSet" priority="80">
      <iconSet iconSet="4TrafficLights" showValue="0">
        <cfvo type="percent" val="0"/>
        <cfvo type="num" val="1"/>
        <cfvo type="num" val="2"/>
        <cfvo type="num" val="3"/>
      </iconSet>
    </cfRule>
    <cfRule type="iconSet" priority="81">
      <iconSet iconSet="4TrafficLights" showValue="0">
        <cfvo type="percent" val="0"/>
        <cfvo type="num" val="1"/>
        <cfvo type="num" val="2"/>
        <cfvo type="num" val="3"/>
      </iconSet>
    </cfRule>
    <cfRule type="iconSet" priority="82">
      <iconSet iconSet="4TrafficLights" showValue="0">
        <cfvo type="percent" val="0"/>
        <cfvo type="num" val="1"/>
        <cfvo type="num" val="2"/>
        <cfvo type="num" val="3"/>
      </iconSet>
    </cfRule>
    <cfRule type="iconSet" priority="83">
      <iconSet iconSet="4TrafficLights" showValue="0">
        <cfvo type="percent" val="0"/>
        <cfvo type="num" val="1"/>
        <cfvo type="num" val="2"/>
        <cfvo type="num" val="3"/>
      </iconSet>
    </cfRule>
    <cfRule type="iconSet" priority="84">
      <iconSet iconSet="4TrafficLights" showValue="0">
        <cfvo type="percent" val="0"/>
        <cfvo type="num" val="1"/>
        <cfvo type="num" val="2"/>
        <cfvo type="num" val="3"/>
      </iconSet>
    </cfRule>
    <cfRule type="iconSet" priority="70">
      <iconSet iconSet="4TrafficLights" showValue="0">
        <cfvo type="percent" val="0"/>
        <cfvo type="num" val="1"/>
        <cfvo type="num" val="2"/>
        <cfvo type="num" val="3"/>
      </iconSet>
    </cfRule>
    <cfRule type="iconSet" priority="71">
      <iconSet iconSet="4TrafficLights" showValue="0">
        <cfvo type="percent" val="0"/>
        <cfvo type="num" val="1"/>
        <cfvo type="num" val="2"/>
        <cfvo type="num" val="3"/>
      </iconSet>
    </cfRule>
    <cfRule type="iconSet" priority="72">
      <iconSet iconSet="4TrafficLights" showValue="0">
        <cfvo type="percent" val="0"/>
        <cfvo type="num" val="1"/>
        <cfvo type="num" val="2"/>
        <cfvo type="num" val="3"/>
      </iconSet>
    </cfRule>
    <cfRule type="iconSet" priority="73">
      <iconSet iconSet="4TrafficLights" showValue="0">
        <cfvo type="percent" val="0"/>
        <cfvo type="num" val="1"/>
        <cfvo type="num" val="2"/>
        <cfvo type="num" val="3"/>
      </iconSet>
    </cfRule>
    <cfRule type="iconSet" priority="74">
      <iconSet iconSet="4TrafficLights" showValue="0">
        <cfvo type="percent" val="0"/>
        <cfvo type="num" val="1"/>
        <cfvo type="num" val="2"/>
        <cfvo type="num" val="3"/>
      </iconSet>
    </cfRule>
    <cfRule type="iconSet" priority="75">
      <iconSet iconSet="4TrafficLights" showValue="0">
        <cfvo type="percent" val="0"/>
        <cfvo type="num" val="1"/>
        <cfvo type="num" val="2"/>
        <cfvo type="num" val="3"/>
      </iconSet>
    </cfRule>
    <cfRule type="iconSet" priority="76">
      <iconSet iconSet="4TrafficLights" showValue="0">
        <cfvo type="percent" val="0"/>
        <cfvo type="num" val="1"/>
        <cfvo type="num" val="2"/>
        <cfvo type="num" val="3"/>
      </iconSet>
    </cfRule>
    <cfRule type="iconSet" priority="77">
      <iconSet iconSet="4TrafficLights" showValue="0">
        <cfvo type="percent" val="0"/>
        <cfvo type="num" val="1"/>
        <cfvo type="num" val="2"/>
        <cfvo type="num" val="3"/>
      </iconSet>
    </cfRule>
    <cfRule type="iconSet" priority="78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0:W30">
    <cfRule type="iconSet" priority="85">
      <iconSet iconSet="4TrafficLights" showValue="0">
        <cfvo type="percent" val="0"/>
        <cfvo type="num" val="1"/>
        <cfvo type="num" val="2"/>
        <cfvo type="num" val="3"/>
      </iconSet>
    </cfRule>
    <cfRule type="iconSet" priority="86">
      <iconSet iconSet="4TrafficLights" showValue="0">
        <cfvo type="percent" val="0"/>
        <cfvo type="num" val="1"/>
        <cfvo type="num" val="2"/>
        <cfvo type="num" val="3"/>
      </iconSet>
    </cfRule>
    <cfRule type="iconSet" priority="87">
      <iconSet iconSet="4TrafficLights" showValue="0">
        <cfvo type="percent" val="0"/>
        <cfvo type="num" val="1"/>
        <cfvo type="num" val="2"/>
        <cfvo type="num" val="3"/>
      </iconSet>
    </cfRule>
    <cfRule type="iconSet" priority="88">
      <iconSet iconSet="4TrafficLights" showValue="0">
        <cfvo type="percent" val="0"/>
        <cfvo type="num" val="1"/>
        <cfvo type="num" val="2"/>
        <cfvo type="num" val="3"/>
      </iconSet>
    </cfRule>
    <cfRule type="iconSet" priority="89">
      <iconSet iconSet="4TrafficLights" showValue="0">
        <cfvo type="percent" val="0"/>
        <cfvo type="num" val="1"/>
        <cfvo type="num" val="2"/>
        <cfvo type="num" val="3"/>
      </iconSet>
    </cfRule>
    <cfRule type="iconSet" priority="90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1:W31">
    <cfRule type="iconSet" priority="94">
      <iconSet iconSet="4TrafficLights" showValue="0">
        <cfvo type="percent" val="0"/>
        <cfvo type="num" val="1"/>
        <cfvo type="num" val="2"/>
        <cfvo type="num" val="3"/>
      </iconSet>
    </cfRule>
    <cfRule type="iconSet" priority="95">
      <iconSet iconSet="4TrafficLights" showValue="0">
        <cfvo type="percent" val="0"/>
        <cfvo type="num" val="1"/>
        <cfvo type="num" val="2"/>
        <cfvo type="num" val="3"/>
      </iconSet>
    </cfRule>
    <cfRule type="iconSet" priority="96">
      <iconSet iconSet="4TrafficLights" showValue="0">
        <cfvo type="percent" val="0"/>
        <cfvo type="num" val="1"/>
        <cfvo type="num" val="2"/>
        <cfvo type="num" val="3"/>
      </iconSet>
    </cfRule>
    <cfRule type="iconSet" priority="97">
      <iconSet iconSet="4TrafficLights" showValue="0">
        <cfvo type="percent" val="0"/>
        <cfvo type="num" val="1"/>
        <cfvo type="num" val="2"/>
        <cfvo type="num" val="3"/>
      </iconSet>
    </cfRule>
    <cfRule type="iconSet" priority="98">
      <iconSet iconSet="4TrafficLights" showValue="0">
        <cfvo type="percent" val="0"/>
        <cfvo type="num" val="1"/>
        <cfvo type="num" val="2"/>
        <cfvo type="num" val="3"/>
      </iconSet>
    </cfRule>
    <cfRule type="iconSet" priority="99">
      <iconSet iconSet="4TrafficLights" showValue="0">
        <cfvo type="percent" val="0"/>
        <cfvo type="num" val="1"/>
        <cfvo type="num" val="2"/>
        <cfvo type="num" val="3"/>
      </iconSet>
    </cfRule>
    <cfRule type="iconSet" priority="100">
      <iconSet iconSet="4TrafficLights" showValue="0">
        <cfvo type="percent" val="0"/>
        <cfvo type="num" val="1"/>
        <cfvo type="num" val="2"/>
        <cfvo type="num" val="3"/>
      </iconSet>
    </cfRule>
    <cfRule type="iconSet" priority="101">
      <iconSet iconSet="4TrafficLights" showValue="0">
        <cfvo type="percent" val="0"/>
        <cfvo type="num" val="1"/>
        <cfvo type="num" val="2"/>
        <cfvo type="num" val="3"/>
      </iconSet>
    </cfRule>
    <cfRule type="iconSet" priority="102">
      <iconSet iconSet="4TrafficLights" showValue="0">
        <cfvo type="percent" val="0"/>
        <cfvo type="num" val="1"/>
        <cfvo type="num" val="2"/>
        <cfvo type="num" val="3"/>
      </iconSet>
    </cfRule>
    <cfRule type="iconSet" priority="103">
      <iconSet iconSet="4TrafficLights" showValue="0">
        <cfvo type="percent" val="0"/>
        <cfvo type="num" val="1"/>
        <cfvo type="num" val="2"/>
        <cfvo type="num" val="3"/>
      </iconSet>
    </cfRule>
    <cfRule type="iconSet" priority="104">
      <iconSet iconSet="4TrafficLights" showValue="0">
        <cfvo type="percent" val="0"/>
        <cfvo type="num" val="1"/>
        <cfvo type="num" val="2"/>
        <cfvo type="num" val="3"/>
      </iconSet>
    </cfRule>
    <cfRule type="iconSet" priority="105">
      <iconSet iconSet="4TrafficLights" showValue="0">
        <cfvo type="percent" val="0"/>
        <cfvo type="num" val="1"/>
        <cfvo type="num" val="2"/>
        <cfvo type="num" val="3"/>
      </iconSet>
    </cfRule>
    <cfRule type="iconSet" priority="91">
      <iconSet iconSet="4TrafficLights" showValue="0">
        <cfvo type="percent" val="0"/>
        <cfvo type="num" val="1"/>
        <cfvo type="num" val="2"/>
        <cfvo type="num" val="3"/>
      </iconSet>
    </cfRule>
    <cfRule type="iconSet" priority="92">
      <iconSet iconSet="4TrafficLights" showValue="0">
        <cfvo type="percent" val="0"/>
        <cfvo type="num" val="1"/>
        <cfvo type="num" val="2"/>
        <cfvo type="num" val="3"/>
      </iconSet>
    </cfRule>
    <cfRule type="iconSet" priority="93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2:W32">
    <cfRule type="iconSet" priority="106">
      <iconSet iconSet="4TrafficLights" showValue="0">
        <cfvo type="percent" val="0"/>
        <cfvo type="num" val="1"/>
        <cfvo type="num" val="2"/>
        <cfvo type="num" val="3"/>
      </iconSet>
    </cfRule>
    <cfRule type="iconSet" priority="107">
      <iconSet iconSet="4TrafficLights" showValue="0">
        <cfvo type="percent" val="0"/>
        <cfvo type="num" val="1"/>
        <cfvo type="num" val="2"/>
        <cfvo type="num" val="3"/>
      </iconSet>
    </cfRule>
    <cfRule type="iconSet" priority="108">
      <iconSet iconSet="4TrafficLights" showValue="0">
        <cfvo type="percent" val="0"/>
        <cfvo type="num" val="1"/>
        <cfvo type="num" val="2"/>
        <cfvo type="num" val="3"/>
      </iconSet>
    </cfRule>
    <cfRule type="iconSet" priority="109">
      <iconSet iconSet="4TrafficLights" showValue="0">
        <cfvo type="percent" val="0"/>
        <cfvo type="num" val="1"/>
        <cfvo type="num" val="2"/>
        <cfvo type="num" val="3"/>
      </iconSet>
    </cfRule>
    <cfRule type="iconSet" priority="110">
      <iconSet iconSet="4TrafficLights" showValue="0">
        <cfvo type="percent" val="0"/>
        <cfvo type="num" val="1"/>
        <cfvo type="num" val="2"/>
        <cfvo type="num" val="3"/>
      </iconSet>
    </cfRule>
    <cfRule type="iconSet" priority="11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3:W33">
    <cfRule type="iconSet" priority="121">
      <iconSet iconSet="4TrafficLights" showValue="0">
        <cfvo type="percent" val="0"/>
        <cfvo type="num" val="1"/>
        <cfvo type="num" val="2"/>
        <cfvo type="num" val="3"/>
      </iconSet>
    </cfRule>
    <cfRule type="iconSet" priority="117">
      <iconSet iconSet="4TrafficLights" showValue="0">
        <cfvo type="percent" val="0"/>
        <cfvo type="num" val="1"/>
        <cfvo type="num" val="2"/>
        <cfvo type="num" val="3"/>
      </iconSet>
    </cfRule>
    <cfRule type="iconSet" priority="123">
      <iconSet iconSet="4TrafficLights" showValue="0">
        <cfvo type="percent" val="0"/>
        <cfvo type="num" val="1"/>
        <cfvo type="num" val="2"/>
        <cfvo type="num" val="3"/>
      </iconSet>
    </cfRule>
    <cfRule type="iconSet" priority="124">
      <iconSet iconSet="4TrafficLights" showValue="0">
        <cfvo type="percent" val="0"/>
        <cfvo type="num" val="1"/>
        <cfvo type="num" val="2"/>
        <cfvo type="num" val="3"/>
      </iconSet>
    </cfRule>
    <cfRule type="iconSet" priority="125">
      <iconSet iconSet="4TrafficLights" showValue="0">
        <cfvo type="percent" val="0"/>
        <cfvo type="num" val="1"/>
        <cfvo type="num" val="2"/>
        <cfvo type="num" val="3"/>
      </iconSet>
    </cfRule>
    <cfRule type="iconSet" priority="126">
      <iconSet iconSet="4TrafficLights" showValue="0">
        <cfvo type="percent" val="0"/>
        <cfvo type="num" val="1"/>
        <cfvo type="num" val="2"/>
        <cfvo type="num" val="3"/>
      </iconSet>
    </cfRule>
    <cfRule type="iconSet" priority="113">
      <iconSet iconSet="4TrafficLights" showValue="0">
        <cfvo type="percent" val="0"/>
        <cfvo type="num" val="1"/>
        <cfvo type="num" val="2"/>
        <cfvo type="num" val="3"/>
      </iconSet>
    </cfRule>
    <cfRule type="iconSet" priority="114">
      <iconSet iconSet="4TrafficLights" showValue="0">
        <cfvo type="percent" val="0"/>
        <cfvo type="num" val="1"/>
        <cfvo type="num" val="2"/>
        <cfvo type="num" val="3"/>
      </iconSet>
    </cfRule>
    <cfRule type="iconSet" priority="115">
      <iconSet iconSet="4TrafficLights" showValue="0">
        <cfvo type="percent" val="0"/>
        <cfvo type="num" val="1"/>
        <cfvo type="num" val="2"/>
        <cfvo type="num" val="3"/>
      </iconSet>
    </cfRule>
    <cfRule type="iconSet" priority="116">
      <iconSet iconSet="4TrafficLights" showValue="0">
        <cfvo type="percent" val="0"/>
        <cfvo type="num" val="1"/>
        <cfvo type="num" val="2"/>
        <cfvo type="num" val="3"/>
      </iconSet>
    </cfRule>
    <cfRule type="iconSet" priority="112">
      <iconSet iconSet="4TrafficLights" showValue="0">
        <cfvo type="percent" val="0"/>
        <cfvo type="num" val="1"/>
        <cfvo type="num" val="2"/>
        <cfvo type="num" val="3"/>
      </iconSet>
    </cfRule>
    <cfRule type="iconSet" priority="118">
      <iconSet iconSet="4TrafficLights" showValue="0">
        <cfvo type="percent" val="0"/>
        <cfvo type="num" val="1"/>
        <cfvo type="num" val="2"/>
        <cfvo type="num" val="3"/>
      </iconSet>
    </cfRule>
    <cfRule type="iconSet" priority="122">
      <iconSet iconSet="4TrafficLights" showValue="0">
        <cfvo type="percent" val="0"/>
        <cfvo type="num" val="1"/>
        <cfvo type="num" val="2"/>
        <cfvo type="num" val="3"/>
      </iconSet>
    </cfRule>
    <cfRule type="iconSet" priority="119">
      <iconSet iconSet="4TrafficLights" showValue="0">
        <cfvo type="percent" val="0"/>
        <cfvo type="num" val="1"/>
        <cfvo type="num" val="2"/>
        <cfvo type="num" val="3"/>
      </iconSet>
    </cfRule>
    <cfRule type="iconSet" priority="120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W22 V22:V33">
    <cfRule type="iconSet" priority="136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BJ28:BK29">
    <cfRule type="iconSet" priority="135">
      <iconSet iconSet="3Flags" showValue="0">
        <cfvo type="percent" val="0"/>
        <cfvo type="num" val="2"/>
        <cfvo type="num" val="3"/>
      </iconSet>
    </cfRule>
  </conditionalFormatting>
  <conditionalFormatting sqref="BJ30:BK31">
    <cfRule type="iconSet" priority="134">
      <iconSet iconSet="3Flags" showValue="0">
        <cfvo type="percent" val="0"/>
        <cfvo type="num" val="2"/>
        <cfvo type="num" val="3"/>
      </iconSet>
    </cfRule>
  </conditionalFormatting>
  <conditionalFormatting sqref="BJ32:BK33">
    <cfRule type="iconSet" priority="133">
      <iconSet iconSet="3Flags" showValue="0">
        <cfvo type="percent" val="0"/>
        <cfvo type="num" val="2"/>
        <cfvo type="num" val="3"/>
      </iconSet>
    </cfRule>
  </conditionalFormatting>
  <pageMargins left="0.2" right="0.15" top="0.78740157480314965" bottom="0.78740157480314965" header="0.31496062992125984" footer="0.31496062992125984"/>
  <pageSetup paperSize="9" scale="93" orientation="landscape" horizontalDpi="4294967293" verticalDpi="4294967293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Plan21">
    <tabColor theme="7" tint="0.79998168889431442"/>
    <pageSetUpPr fitToPage="1"/>
  </sheetPr>
  <dimension ref="A1:CL34"/>
  <sheetViews>
    <sheetView showGridLines="0" showRowColHeaders="0" workbookViewId="0"/>
  </sheetViews>
  <sheetFormatPr baseColWidth="10" defaultColWidth="9.109375" defaultRowHeight="15" customHeight="1" x14ac:dyDescent="0.3"/>
  <cols>
    <col min="1" max="90" width="1.6640625" style="1" customWidth="1"/>
    <col min="91" max="116" width="9.109375" style="1" customWidth="1"/>
    <col min="117" max="16384" width="9.109375" style="1"/>
  </cols>
  <sheetData>
    <row r="1" spans="1:90" s="72" customFormat="1" ht="15" customHeight="1" x14ac:dyDescent="0.3"/>
    <row r="2" spans="1:90" s="72" customFormat="1" ht="15" customHeight="1" x14ac:dyDescent="0.3"/>
    <row r="3" spans="1:90" s="72" customFormat="1" ht="15" customHeight="1" x14ac:dyDescent="0.3"/>
    <row r="4" spans="1:90" s="72" customFormat="1" ht="15" customHeight="1" x14ac:dyDescent="0.3">
      <c r="BF4" s="80">
        <f>+Objetivos!K4</f>
        <v>0</v>
      </c>
    </row>
    <row r="5" spans="1:90" s="72" customFormat="1" ht="15" customHeight="1" x14ac:dyDescent="0.3"/>
    <row r="6" spans="1:90" s="72" customFormat="1" ht="15" customHeight="1" x14ac:dyDescent="0.3">
      <c r="B6" s="208">
        <f>+Internos1!B6:C6</f>
        <v>2</v>
      </c>
      <c r="C6" s="208"/>
      <c r="E6" s="150" t="s">
        <v>148</v>
      </c>
      <c r="BX6" s="218"/>
      <c r="BY6" s="218"/>
      <c r="BZ6" s="218"/>
    </row>
    <row r="7" spans="1:90" s="72" customFormat="1" ht="15" customHeight="1" x14ac:dyDescent="0.3">
      <c r="BX7" s="218"/>
      <c r="BY7" s="218"/>
      <c r="BZ7" s="218"/>
      <c r="CA7" s="219"/>
      <c r="CB7" s="219"/>
      <c r="CC7" s="219"/>
      <c r="CD7" s="219"/>
      <c r="CE7" s="219"/>
      <c r="CF7" s="219"/>
      <c r="CG7" s="219"/>
      <c r="CH7" s="219"/>
      <c r="CI7" s="219"/>
      <c r="CJ7" s="219"/>
      <c r="CK7" s="219"/>
      <c r="CL7" s="219"/>
    </row>
    <row r="8" spans="1:90" ht="14.4" x14ac:dyDescent="0.3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7"/>
    </row>
    <row r="9" spans="1:90" ht="14.4" x14ac:dyDescent="0.3">
      <c r="A9" s="11" t="s">
        <v>78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7"/>
      <c r="Y9" s="10" t="s">
        <v>85</v>
      </c>
      <c r="BM9" s="10" t="s">
        <v>86</v>
      </c>
    </row>
    <row r="10" spans="1:90" ht="14.4" x14ac:dyDescent="0.3">
      <c r="A10" s="276">
        <f>+Internos1!A16:B16</f>
        <v>2</v>
      </c>
      <c r="B10" s="276"/>
      <c r="C10" s="38" t="str">
        <f>+Objetivos!B23</f>
        <v>Optimizar Compras</v>
      </c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33"/>
      <c r="BJ10" s="221"/>
      <c r="BK10" s="222"/>
      <c r="BL10" s="222"/>
      <c r="BM10" s="222"/>
      <c r="BN10" s="222"/>
      <c r="BO10" s="222"/>
      <c r="BP10" s="222"/>
      <c r="BQ10" s="222"/>
      <c r="BR10" s="222"/>
      <c r="BS10" s="222"/>
      <c r="BT10" s="222"/>
      <c r="BU10" s="222"/>
      <c r="BV10" s="222"/>
      <c r="BW10" s="222"/>
      <c r="BX10" s="222"/>
      <c r="BY10" s="222"/>
      <c r="BZ10" s="222"/>
      <c r="CA10" s="222"/>
      <c r="CB10" s="222"/>
      <c r="CC10" s="222"/>
      <c r="CD10" s="222"/>
      <c r="CE10" s="222"/>
      <c r="CF10" s="222"/>
      <c r="CG10" s="222"/>
      <c r="CH10" s="222"/>
      <c r="CI10" s="222"/>
      <c r="CJ10" s="222"/>
      <c r="CK10" s="223"/>
    </row>
    <row r="11" spans="1:90" ht="14.4" x14ac:dyDescent="0.3">
      <c r="A11" s="277">
        <f>+A16</f>
        <v>2</v>
      </c>
      <c r="B11" s="277"/>
      <c r="C11" s="153" t="str">
        <f>+Objetivos!B24</f>
        <v xml:space="preserve">Mejorar Rendimiento </v>
      </c>
      <c r="D11" s="154"/>
      <c r="E11" s="154"/>
      <c r="F11" s="154"/>
      <c r="G11" s="154"/>
      <c r="H11" s="154"/>
      <c r="I11" s="154"/>
      <c r="J11" s="154"/>
      <c r="K11" s="154"/>
      <c r="L11" s="154"/>
      <c r="M11" s="154"/>
      <c r="N11" s="154"/>
      <c r="O11" s="154"/>
      <c r="P11" s="154"/>
      <c r="Q11" s="154"/>
      <c r="R11" s="154"/>
      <c r="S11" s="154"/>
      <c r="T11" s="154"/>
      <c r="BJ11" s="224"/>
      <c r="BK11" s="225"/>
      <c r="BL11" s="225"/>
      <c r="BM11" s="225"/>
      <c r="BN11" s="225"/>
      <c r="BO11" s="225"/>
      <c r="BP11" s="225"/>
      <c r="BQ11" s="225"/>
      <c r="BR11" s="225"/>
      <c r="BS11" s="225"/>
      <c r="BT11" s="225"/>
      <c r="BU11" s="225"/>
      <c r="BV11" s="225"/>
      <c r="BW11" s="225"/>
      <c r="BX11" s="225"/>
      <c r="BY11" s="225"/>
      <c r="BZ11" s="225"/>
      <c r="CA11" s="225"/>
      <c r="CB11" s="225"/>
      <c r="CC11" s="225"/>
      <c r="CD11" s="225"/>
      <c r="CE11" s="225"/>
      <c r="CF11" s="225"/>
      <c r="CG11" s="225"/>
      <c r="CH11" s="225"/>
      <c r="CI11" s="225"/>
      <c r="CJ11" s="225"/>
      <c r="CK11" s="226"/>
    </row>
    <row r="12" spans="1:90" ht="14.4" x14ac:dyDescent="0.3">
      <c r="A12" s="276">
        <f>+Internos3!A16:B16</f>
        <v>3</v>
      </c>
      <c r="B12" s="276"/>
      <c r="C12" s="38" t="str">
        <f>+Objetivos!B25</f>
        <v>Reducir Gastos Fijos</v>
      </c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3"/>
      <c r="BJ12" s="224"/>
      <c r="BK12" s="225"/>
      <c r="BL12" s="225"/>
      <c r="BM12" s="225"/>
      <c r="BN12" s="225"/>
      <c r="BO12" s="225"/>
      <c r="BP12" s="225"/>
      <c r="BQ12" s="225"/>
      <c r="BR12" s="225"/>
      <c r="BS12" s="225"/>
      <c r="BT12" s="225"/>
      <c r="BU12" s="225"/>
      <c r="BV12" s="225"/>
      <c r="BW12" s="225"/>
      <c r="BX12" s="225"/>
      <c r="BY12" s="225"/>
      <c r="BZ12" s="225"/>
      <c r="CA12" s="225"/>
      <c r="CB12" s="225"/>
      <c r="CC12" s="225"/>
      <c r="CD12" s="225"/>
      <c r="CE12" s="225"/>
      <c r="CF12" s="225"/>
      <c r="CG12" s="225"/>
      <c r="CH12" s="225"/>
      <c r="CI12" s="225"/>
      <c r="CJ12" s="225"/>
      <c r="CK12" s="226"/>
    </row>
    <row r="13" spans="1:90" ht="14.4" x14ac:dyDescent="0.3">
      <c r="A13" s="276">
        <f>+Internos4!A16:B16</f>
        <v>3</v>
      </c>
      <c r="B13" s="276"/>
      <c r="C13" s="38" t="str">
        <f>+Objetivos!B26</f>
        <v>Aumentar Productividad</v>
      </c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3"/>
      <c r="BJ13" s="224"/>
      <c r="BK13" s="225"/>
      <c r="BL13" s="225"/>
      <c r="BM13" s="225"/>
      <c r="BN13" s="225"/>
      <c r="BO13" s="225"/>
      <c r="BP13" s="225"/>
      <c r="BQ13" s="225"/>
      <c r="BR13" s="225"/>
      <c r="BS13" s="225"/>
      <c r="BT13" s="225"/>
      <c r="BU13" s="225"/>
      <c r="BV13" s="225"/>
      <c r="BW13" s="225"/>
      <c r="BX13" s="225"/>
      <c r="BY13" s="225"/>
      <c r="BZ13" s="225"/>
      <c r="CA13" s="225"/>
      <c r="CB13" s="225"/>
      <c r="CC13" s="225"/>
      <c r="CD13" s="225"/>
      <c r="CE13" s="225"/>
      <c r="CF13" s="225"/>
      <c r="CG13" s="225"/>
      <c r="CH13" s="225"/>
      <c r="CI13" s="225"/>
      <c r="CJ13" s="225"/>
      <c r="CK13" s="226"/>
    </row>
    <row r="14" spans="1:90" ht="14.4" x14ac:dyDescent="0.3">
      <c r="A14" s="276">
        <f>+Internos5!A16:B16</f>
        <v>2</v>
      </c>
      <c r="B14" s="276"/>
      <c r="C14" s="38" t="str">
        <f>+Objetivos!B27</f>
        <v>Reducir Tiempos Admon.</v>
      </c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3"/>
      <c r="BJ14" s="224"/>
      <c r="BK14" s="225"/>
      <c r="BL14" s="225"/>
      <c r="BM14" s="225"/>
      <c r="BN14" s="225"/>
      <c r="BO14" s="225"/>
      <c r="BP14" s="225"/>
      <c r="BQ14" s="225"/>
      <c r="BR14" s="225"/>
      <c r="BS14" s="225"/>
      <c r="BT14" s="225"/>
      <c r="BU14" s="225"/>
      <c r="BV14" s="225"/>
      <c r="BW14" s="225"/>
      <c r="BX14" s="225"/>
      <c r="BY14" s="225"/>
      <c r="BZ14" s="225"/>
      <c r="CA14" s="225"/>
      <c r="CB14" s="225"/>
      <c r="CC14" s="225"/>
      <c r="CD14" s="225"/>
      <c r="CE14" s="225"/>
      <c r="CF14" s="225"/>
      <c r="CG14" s="225"/>
      <c r="CH14" s="225"/>
      <c r="CI14" s="225"/>
      <c r="CJ14" s="225"/>
      <c r="CK14" s="226"/>
    </row>
    <row r="15" spans="1:90" ht="14.4" x14ac:dyDescent="0.3">
      <c r="A15" s="12" t="s">
        <v>28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33"/>
      <c r="BJ15" s="224"/>
      <c r="BK15" s="225"/>
      <c r="BL15" s="225"/>
      <c r="BM15" s="225"/>
      <c r="BN15" s="225"/>
      <c r="BO15" s="225"/>
      <c r="BP15" s="225"/>
      <c r="BQ15" s="225"/>
      <c r="BR15" s="225"/>
      <c r="BS15" s="225"/>
      <c r="BT15" s="225"/>
      <c r="BU15" s="225"/>
      <c r="BV15" s="225"/>
      <c r="BW15" s="225"/>
      <c r="BX15" s="225"/>
      <c r="BY15" s="225"/>
      <c r="BZ15" s="225"/>
      <c r="CA15" s="225"/>
      <c r="CB15" s="225"/>
      <c r="CC15" s="225"/>
      <c r="CD15" s="225"/>
      <c r="CE15" s="225"/>
      <c r="CF15" s="225"/>
      <c r="CG15" s="225"/>
      <c r="CH15" s="225"/>
      <c r="CI15" s="225"/>
      <c r="CJ15" s="225"/>
      <c r="CK15" s="226"/>
    </row>
    <row r="16" spans="1:90" ht="14.4" x14ac:dyDescent="0.3">
      <c r="A16" s="220">
        <f>IF(Q23&lt;1.8,1,IF(Q23&gt;2.8,3,IF(Q23&lt;2.8&gt;1.8,2,0)))</f>
        <v>2</v>
      </c>
      <c r="B16" s="220"/>
      <c r="C16" s="4" t="str">
        <f>Objetivos!C24</f>
        <v>+</v>
      </c>
      <c r="D16" s="4" t="str">
        <f>Objetivos!D24</f>
        <v>Gestiones realizadas por hora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7"/>
      <c r="BJ16" s="227"/>
      <c r="BK16" s="228"/>
      <c r="BL16" s="228"/>
      <c r="BM16" s="228"/>
      <c r="BN16" s="228"/>
      <c r="BO16" s="228"/>
      <c r="BP16" s="228"/>
      <c r="BQ16" s="228"/>
      <c r="BR16" s="228"/>
      <c r="BS16" s="228"/>
      <c r="BT16" s="228"/>
      <c r="BU16" s="228"/>
      <c r="BV16" s="228"/>
      <c r="BW16" s="228"/>
      <c r="BX16" s="228"/>
      <c r="BY16" s="228"/>
      <c r="BZ16" s="228"/>
      <c r="CA16" s="228"/>
      <c r="CB16" s="228"/>
      <c r="CC16" s="228"/>
      <c r="CD16" s="228"/>
      <c r="CE16" s="228"/>
      <c r="CF16" s="228"/>
      <c r="CG16" s="228"/>
      <c r="CH16" s="228"/>
      <c r="CI16" s="228"/>
      <c r="CJ16" s="228"/>
      <c r="CK16" s="229"/>
    </row>
    <row r="17" spans="1:89" ht="14.4" x14ac:dyDescent="0.3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7"/>
    </row>
    <row r="18" spans="1:89" ht="14.4" x14ac:dyDescent="0.3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7"/>
      <c r="BM18" s="10" t="s">
        <v>87</v>
      </c>
    </row>
    <row r="19" spans="1:89" ht="14.4" x14ac:dyDescent="0.3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7"/>
      <c r="BJ19" s="221"/>
      <c r="BK19" s="222"/>
      <c r="BL19" s="222"/>
      <c r="BM19" s="222"/>
      <c r="BN19" s="222"/>
      <c r="BO19" s="222"/>
      <c r="BP19" s="222"/>
      <c r="BQ19" s="222"/>
      <c r="BR19" s="222"/>
      <c r="BS19" s="222"/>
      <c r="BT19" s="222"/>
      <c r="BU19" s="222"/>
      <c r="BV19" s="222"/>
      <c r="BW19" s="222"/>
      <c r="BX19" s="222"/>
      <c r="BY19" s="222"/>
      <c r="BZ19" s="222"/>
      <c r="CA19" s="222"/>
      <c r="CB19" s="222"/>
      <c r="CC19" s="222"/>
      <c r="CD19" s="222"/>
      <c r="CE19" s="222"/>
      <c r="CF19" s="222"/>
      <c r="CG19" s="222"/>
      <c r="CH19" s="222"/>
      <c r="CI19" s="222"/>
      <c r="CJ19" s="222"/>
      <c r="CK19" s="223"/>
    </row>
    <row r="20" spans="1:89" ht="14.4" x14ac:dyDescent="0.3">
      <c r="A20" s="4"/>
      <c r="B20" s="4"/>
      <c r="C20" s="4"/>
      <c r="D20" s="4"/>
      <c r="E20" s="4"/>
      <c r="F20" s="4"/>
      <c r="G20" s="4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30"/>
      <c r="BJ20" s="224"/>
      <c r="BK20" s="225"/>
      <c r="BL20" s="225"/>
      <c r="BM20" s="225"/>
      <c r="BN20" s="225"/>
      <c r="BO20" s="225"/>
      <c r="BP20" s="225"/>
      <c r="BQ20" s="225"/>
      <c r="BR20" s="225"/>
      <c r="BS20" s="225"/>
      <c r="BT20" s="225"/>
      <c r="BU20" s="225"/>
      <c r="BV20" s="225"/>
      <c r="BW20" s="225"/>
      <c r="BX20" s="225"/>
      <c r="BY20" s="225"/>
      <c r="BZ20" s="225"/>
      <c r="CA20" s="225"/>
      <c r="CB20" s="225"/>
      <c r="CC20" s="225"/>
      <c r="CD20" s="225"/>
      <c r="CE20" s="225"/>
      <c r="CF20" s="225"/>
      <c r="CG20" s="225"/>
      <c r="CH20" s="225"/>
      <c r="CI20" s="225"/>
      <c r="CJ20" s="225"/>
      <c r="CK20" s="226"/>
    </row>
    <row r="21" spans="1:89" ht="14.4" x14ac:dyDescent="0.3">
      <c r="A21" s="4"/>
      <c r="B21" s="4"/>
      <c r="C21" s="4"/>
      <c r="D21" s="4"/>
      <c r="E21" s="4"/>
      <c r="F21" s="4"/>
      <c r="G21" s="4"/>
      <c r="H21" s="29"/>
      <c r="I21" s="29"/>
      <c r="J21" s="29"/>
      <c r="K21" s="29"/>
      <c r="L21" s="29"/>
      <c r="M21" s="34"/>
      <c r="N21" s="34"/>
      <c r="O21" s="34"/>
      <c r="P21" s="34"/>
      <c r="Q21" s="34"/>
      <c r="R21" s="34"/>
      <c r="S21" s="34"/>
      <c r="T21" s="35"/>
      <c r="X21" s="260" t="s">
        <v>29</v>
      </c>
      <c r="Y21" s="260"/>
      <c r="Z21" s="260"/>
      <c r="AA21" s="260"/>
      <c r="AB21" s="260"/>
      <c r="AC21" s="260"/>
      <c r="AD21" s="260"/>
      <c r="AE21" s="260"/>
      <c r="AF21" s="260"/>
      <c r="AG21" s="260" t="s">
        <v>17</v>
      </c>
      <c r="AH21" s="260"/>
      <c r="AI21" s="260"/>
      <c r="AJ21" s="260"/>
      <c r="AK21" s="260"/>
      <c r="AL21" s="260"/>
      <c r="AM21" s="260"/>
      <c r="AN21" s="260"/>
      <c r="AO21" s="260"/>
      <c r="AP21" s="260" t="s">
        <v>0</v>
      </c>
      <c r="AQ21" s="260"/>
      <c r="AR21" s="260"/>
      <c r="AS21" s="260"/>
      <c r="AT21" s="260"/>
      <c r="AU21" s="260"/>
      <c r="AV21" s="260"/>
      <c r="AW21" s="260"/>
      <c r="AX21" s="260"/>
      <c r="AY21" s="260" t="s">
        <v>22</v>
      </c>
      <c r="AZ21" s="260"/>
      <c r="BA21" s="260"/>
      <c r="BB21" s="260"/>
      <c r="BC21" s="260"/>
      <c r="BD21" s="260"/>
      <c r="BE21" s="260"/>
      <c r="BF21" s="260"/>
      <c r="BG21" s="260"/>
      <c r="BJ21" s="224"/>
      <c r="BK21" s="225"/>
      <c r="BL21" s="225"/>
      <c r="BM21" s="225"/>
      <c r="BN21" s="225"/>
      <c r="BO21" s="225"/>
      <c r="BP21" s="225"/>
      <c r="BQ21" s="225"/>
      <c r="BR21" s="225"/>
      <c r="BS21" s="225"/>
      <c r="BT21" s="225"/>
      <c r="BU21" s="225"/>
      <c r="BV21" s="225"/>
      <c r="BW21" s="225"/>
      <c r="BX21" s="225"/>
      <c r="BY21" s="225"/>
      <c r="BZ21" s="225"/>
      <c r="CA21" s="225"/>
      <c r="CB21" s="225"/>
      <c r="CC21" s="225"/>
      <c r="CD21" s="225"/>
      <c r="CE21" s="225"/>
      <c r="CF21" s="225"/>
      <c r="CG21" s="225"/>
      <c r="CH21" s="225"/>
      <c r="CI21" s="225"/>
      <c r="CJ21" s="225"/>
      <c r="CK21" s="226"/>
    </row>
    <row r="22" spans="1:89" ht="14.4" x14ac:dyDescent="0.3">
      <c r="A22" s="4"/>
      <c r="B22" s="4"/>
      <c r="C22" s="4"/>
      <c r="D22" s="4"/>
      <c r="E22" s="4"/>
      <c r="F22" s="4"/>
      <c r="G22" s="4"/>
      <c r="H22" s="29"/>
      <c r="I22" s="29"/>
      <c r="J22" s="29"/>
      <c r="K22" s="29"/>
      <c r="L22" s="29"/>
      <c r="M22" s="34"/>
      <c r="N22" s="34"/>
      <c r="O22" s="34"/>
      <c r="P22" s="34"/>
      <c r="Q22" s="34"/>
      <c r="R22" s="275">
        <f>COUNTIF(T22:T33,"&gt;0")</f>
        <v>12</v>
      </c>
      <c r="S22" s="275"/>
      <c r="T22" s="35">
        <f>IF(V22&lt;4,V22,0)</f>
        <v>2</v>
      </c>
      <c r="V22" s="264">
        <f>IF(AY22=0,0,INDEX('Aux Datos 1'!$AT:$BF,MATCH('Aux Datos 1'!$AT$25,'Aux Datos 1'!$AT:$AT,0),MATCH(LEFT(X22,3),'Aux Datos 1'!$AT$7:$BF$7,0)))</f>
        <v>2</v>
      </c>
      <c r="W22" s="264"/>
      <c r="X22" s="261" t="s">
        <v>89</v>
      </c>
      <c r="Y22" s="261"/>
      <c r="Z22" s="261"/>
      <c r="AA22" s="261"/>
      <c r="AB22" s="261"/>
      <c r="AC22" s="261"/>
      <c r="AD22" s="261"/>
      <c r="AE22" s="261"/>
      <c r="AF22" s="261"/>
      <c r="AG22" s="262">
        <f>'Aux Datos 2'!$D$97</f>
        <v>4</v>
      </c>
      <c r="AH22" s="262"/>
      <c r="AI22" s="262"/>
      <c r="AJ22" s="262"/>
      <c r="AK22" s="262"/>
      <c r="AL22" s="262"/>
      <c r="AM22" s="262"/>
      <c r="AN22" s="262"/>
      <c r="AO22" s="262"/>
      <c r="AP22" s="262">
        <f>'Aux Datos 2'!$D$96</f>
        <v>5</v>
      </c>
      <c r="AQ22" s="262"/>
      <c r="AR22" s="262"/>
      <c r="AS22" s="262"/>
      <c r="AT22" s="262"/>
      <c r="AU22" s="262"/>
      <c r="AV22" s="262"/>
      <c r="AW22" s="262"/>
      <c r="AX22" s="262"/>
      <c r="AY22" s="259">
        <f>+'Aux Datos 1'!AF$25</f>
        <v>0.8</v>
      </c>
      <c r="AZ22" s="259"/>
      <c r="BA22" s="259"/>
      <c r="BB22" s="259"/>
      <c r="BC22" s="259"/>
      <c r="BD22" s="259"/>
      <c r="BE22" s="259"/>
      <c r="BF22" s="259"/>
      <c r="BG22" s="259"/>
      <c r="BJ22" s="224"/>
      <c r="BK22" s="225"/>
      <c r="BL22" s="225"/>
      <c r="BM22" s="225"/>
      <c r="BN22" s="225"/>
      <c r="BO22" s="225"/>
      <c r="BP22" s="225"/>
      <c r="BQ22" s="225"/>
      <c r="BR22" s="225"/>
      <c r="BS22" s="225"/>
      <c r="BT22" s="225"/>
      <c r="BU22" s="225"/>
      <c r="BV22" s="225"/>
      <c r="BW22" s="225"/>
      <c r="BX22" s="225"/>
      <c r="BY22" s="225"/>
      <c r="BZ22" s="225"/>
      <c r="CA22" s="225"/>
      <c r="CB22" s="225"/>
      <c r="CC22" s="225"/>
      <c r="CD22" s="225"/>
      <c r="CE22" s="225"/>
      <c r="CF22" s="225"/>
      <c r="CG22" s="225"/>
      <c r="CH22" s="225"/>
      <c r="CI22" s="225"/>
      <c r="CJ22" s="225"/>
      <c r="CK22" s="226"/>
    </row>
    <row r="23" spans="1:89" ht="14.4" x14ac:dyDescent="0.3">
      <c r="A23" s="4"/>
      <c r="B23" s="4"/>
      <c r="C23" s="4"/>
      <c r="D23" s="4"/>
      <c r="E23" s="4"/>
      <c r="F23" s="4"/>
      <c r="G23" s="4"/>
      <c r="H23" s="29"/>
      <c r="I23" s="29"/>
      <c r="J23" s="29"/>
      <c r="K23" s="29"/>
      <c r="L23" s="29"/>
      <c r="M23" s="34"/>
      <c r="N23" s="275">
        <f>+Q23</f>
        <v>1.9166666666666667</v>
      </c>
      <c r="O23" s="275"/>
      <c r="P23" s="34"/>
      <c r="Q23" s="34">
        <f>IF(R23=0,0,R23/R22)</f>
        <v>1.9166666666666667</v>
      </c>
      <c r="R23" s="275">
        <f>SUM(T22:T33)</f>
        <v>23</v>
      </c>
      <c r="S23" s="275"/>
      <c r="T23" s="35">
        <f t="shared" ref="T23:T33" si="0">IF(V23&lt;4,V23,0)</f>
        <v>2</v>
      </c>
      <c r="V23" s="235">
        <f>IF(AY23=0,0,INDEX('Aux Datos 1'!$AT:$BF,MATCH('Aux Datos 1'!$AT$25,'Aux Datos 1'!$AT:$AT,0),MATCH(LEFT(X23,3),'Aux Datos 1'!$AT$7:$BF$7,0)))</f>
        <v>2</v>
      </c>
      <c r="W23" s="235"/>
      <c r="X23" s="265" t="s">
        <v>90</v>
      </c>
      <c r="Y23" s="266"/>
      <c r="Z23" s="266"/>
      <c r="AA23" s="266"/>
      <c r="AB23" s="266"/>
      <c r="AC23" s="266"/>
      <c r="AD23" s="266"/>
      <c r="AE23" s="266"/>
      <c r="AF23" s="266"/>
      <c r="AG23" s="236">
        <f>'Aux Datos 2'!$E$97</f>
        <v>4</v>
      </c>
      <c r="AH23" s="236"/>
      <c r="AI23" s="236"/>
      <c r="AJ23" s="236"/>
      <c r="AK23" s="236"/>
      <c r="AL23" s="236"/>
      <c r="AM23" s="236"/>
      <c r="AN23" s="236"/>
      <c r="AO23" s="236"/>
      <c r="AP23" s="236">
        <f>'Aux Datos 2'!$E$96</f>
        <v>5</v>
      </c>
      <c r="AQ23" s="236"/>
      <c r="AR23" s="236"/>
      <c r="AS23" s="236"/>
      <c r="AT23" s="236"/>
      <c r="AU23" s="236"/>
      <c r="AV23" s="236"/>
      <c r="AW23" s="236"/>
      <c r="AX23" s="236"/>
      <c r="AY23" s="246">
        <f>+'Aux Datos 1'!AG$25</f>
        <v>0.8</v>
      </c>
      <c r="AZ23" s="246"/>
      <c r="BA23" s="246"/>
      <c r="BB23" s="246"/>
      <c r="BC23" s="246"/>
      <c r="BD23" s="246"/>
      <c r="BE23" s="246"/>
      <c r="BF23" s="246"/>
      <c r="BG23" s="246"/>
      <c r="BJ23" s="224"/>
      <c r="BK23" s="225"/>
      <c r="BL23" s="225"/>
      <c r="BM23" s="225"/>
      <c r="BN23" s="225"/>
      <c r="BO23" s="225"/>
      <c r="BP23" s="225"/>
      <c r="BQ23" s="225"/>
      <c r="BR23" s="225"/>
      <c r="BS23" s="225"/>
      <c r="BT23" s="225"/>
      <c r="BU23" s="225"/>
      <c r="BV23" s="225"/>
      <c r="BW23" s="225"/>
      <c r="BX23" s="225"/>
      <c r="BY23" s="225"/>
      <c r="BZ23" s="225"/>
      <c r="CA23" s="225"/>
      <c r="CB23" s="225"/>
      <c r="CC23" s="225"/>
      <c r="CD23" s="225"/>
      <c r="CE23" s="225"/>
      <c r="CF23" s="225"/>
      <c r="CG23" s="225"/>
      <c r="CH23" s="225"/>
      <c r="CI23" s="225"/>
      <c r="CJ23" s="225"/>
      <c r="CK23" s="226"/>
    </row>
    <row r="24" spans="1:89" ht="14.4" x14ac:dyDescent="0.3">
      <c r="A24" s="4"/>
      <c r="B24" s="4"/>
      <c r="C24" s="4"/>
      <c r="D24" s="4"/>
      <c r="E24" s="4"/>
      <c r="F24" s="4"/>
      <c r="G24" s="4"/>
      <c r="H24" s="29"/>
      <c r="I24" s="29"/>
      <c r="J24" s="29"/>
      <c r="K24" s="29"/>
      <c r="L24" s="29"/>
      <c r="M24" s="34"/>
      <c r="N24" s="34"/>
      <c r="O24" s="36">
        <f>+N23/1</f>
        <v>1.9166666666666667</v>
      </c>
      <c r="P24" s="34"/>
      <c r="Q24" s="34"/>
      <c r="R24" s="34"/>
      <c r="S24" s="34"/>
      <c r="T24" s="35">
        <f t="shared" si="0"/>
        <v>1</v>
      </c>
      <c r="V24" s="264">
        <f>IF(AY24=0,0,INDEX('Aux Datos 1'!$AT:$BF,MATCH('Aux Datos 1'!$AT$25,'Aux Datos 1'!$AT:$AT,0),MATCH(LEFT(X24,3),'Aux Datos 1'!$AT$7:$BF$7,0)))</f>
        <v>1</v>
      </c>
      <c r="W24" s="264"/>
      <c r="X24" s="261" t="s">
        <v>91</v>
      </c>
      <c r="Y24" s="274"/>
      <c r="Z24" s="274"/>
      <c r="AA24" s="274"/>
      <c r="AB24" s="274"/>
      <c r="AC24" s="274"/>
      <c r="AD24" s="274"/>
      <c r="AE24" s="274"/>
      <c r="AF24" s="274"/>
      <c r="AG24" s="262">
        <f>'Aux Datos 2'!$F$97</f>
        <v>4</v>
      </c>
      <c r="AH24" s="262"/>
      <c r="AI24" s="262"/>
      <c r="AJ24" s="262"/>
      <c r="AK24" s="262"/>
      <c r="AL24" s="262"/>
      <c r="AM24" s="262"/>
      <c r="AN24" s="262"/>
      <c r="AO24" s="262"/>
      <c r="AP24" s="262">
        <f>'Aux Datos 2'!$F$96</f>
        <v>6</v>
      </c>
      <c r="AQ24" s="262"/>
      <c r="AR24" s="262"/>
      <c r="AS24" s="262"/>
      <c r="AT24" s="262"/>
      <c r="AU24" s="262"/>
      <c r="AV24" s="262"/>
      <c r="AW24" s="262"/>
      <c r="AX24" s="262"/>
      <c r="AY24" s="259">
        <f>+'Aux Datos 1'!AH$25</f>
        <v>0.66666666666666663</v>
      </c>
      <c r="AZ24" s="259"/>
      <c r="BA24" s="259"/>
      <c r="BB24" s="259"/>
      <c r="BC24" s="259"/>
      <c r="BD24" s="259"/>
      <c r="BE24" s="259"/>
      <c r="BF24" s="259"/>
      <c r="BG24" s="259"/>
      <c r="BJ24" s="224"/>
      <c r="BK24" s="225"/>
      <c r="BL24" s="225"/>
      <c r="BM24" s="225"/>
      <c r="BN24" s="225"/>
      <c r="BO24" s="225"/>
      <c r="BP24" s="225"/>
      <c r="BQ24" s="225"/>
      <c r="BR24" s="225"/>
      <c r="BS24" s="225"/>
      <c r="BT24" s="225"/>
      <c r="BU24" s="225"/>
      <c r="BV24" s="225"/>
      <c r="BW24" s="225"/>
      <c r="BX24" s="225"/>
      <c r="BY24" s="225"/>
      <c r="BZ24" s="225"/>
      <c r="CA24" s="225"/>
      <c r="CB24" s="225"/>
      <c r="CC24" s="225"/>
      <c r="CD24" s="225"/>
      <c r="CE24" s="225"/>
      <c r="CF24" s="225"/>
      <c r="CG24" s="225"/>
      <c r="CH24" s="225"/>
      <c r="CI24" s="225"/>
      <c r="CJ24" s="225"/>
      <c r="CK24" s="226"/>
    </row>
    <row r="25" spans="1:89" ht="14.4" x14ac:dyDescent="0.3">
      <c r="A25" s="4"/>
      <c r="B25" s="4"/>
      <c r="C25" s="4"/>
      <c r="D25" s="4"/>
      <c r="E25" s="4"/>
      <c r="F25" s="4"/>
      <c r="G25" s="4"/>
      <c r="H25" s="29"/>
      <c r="I25" s="29"/>
      <c r="J25" s="29"/>
      <c r="K25" s="29"/>
      <c r="L25" s="29"/>
      <c r="M25" s="34"/>
      <c r="N25" s="34"/>
      <c r="O25" s="34"/>
      <c r="P25" s="34"/>
      <c r="Q25" s="34"/>
      <c r="R25" s="34"/>
      <c r="S25" s="34"/>
      <c r="T25" s="35">
        <f t="shared" si="0"/>
        <v>2</v>
      </c>
      <c r="V25" s="235">
        <f>IF(AY25=0,0,INDEX('Aux Datos 1'!$AT:$BF,MATCH('Aux Datos 1'!$AT$25,'Aux Datos 1'!$AT:$AT,0),MATCH(LEFT(X25,3),'Aux Datos 1'!$AT$7:$BF$7,0)))</f>
        <v>2</v>
      </c>
      <c r="W25" s="235"/>
      <c r="X25" s="265" t="s">
        <v>92</v>
      </c>
      <c r="Y25" s="266"/>
      <c r="Z25" s="266"/>
      <c r="AA25" s="266"/>
      <c r="AB25" s="266"/>
      <c r="AC25" s="266"/>
      <c r="AD25" s="266"/>
      <c r="AE25" s="266"/>
      <c r="AF25" s="266"/>
      <c r="AG25" s="236">
        <f>'Aux Datos 2'!$G$97</f>
        <v>5</v>
      </c>
      <c r="AH25" s="236"/>
      <c r="AI25" s="236"/>
      <c r="AJ25" s="236"/>
      <c r="AK25" s="236"/>
      <c r="AL25" s="236"/>
      <c r="AM25" s="236"/>
      <c r="AN25" s="236"/>
      <c r="AO25" s="236"/>
      <c r="AP25" s="236">
        <f>'Aux Datos 2'!$G$96</f>
        <v>6</v>
      </c>
      <c r="AQ25" s="236"/>
      <c r="AR25" s="236"/>
      <c r="AS25" s="236"/>
      <c r="AT25" s="236"/>
      <c r="AU25" s="236"/>
      <c r="AV25" s="236"/>
      <c r="AW25" s="236"/>
      <c r="AX25" s="236"/>
      <c r="AY25" s="246">
        <f>+'Aux Datos 1'!AI$25</f>
        <v>0.83333333333333337</v>
      </c>
      <c r="AZ25" s="246"/>
      <c r="BA25" s="246"/>
      <c r="BB25" s="246"/>
      <c r="BC25" s="246"/>
      <c r="BD25" s="246"/>
      <c r="BE25" s="246"/>
      <c r="BF25" s="246"/>
      <c r="BG25" s="246"/>
      <c r="BJ25" s="227"/>
      <c r="BK25" s="228"/>
      <c r="BL25" s="228"/>
      <c r="BM25" s="228"/>
      <c r="BN25" s="228"/>
      <c r="BO25" s="228"/>
      <c r="BP25" s="228"/>
      <c r="BQ25" s="228"/>
      <c r="BR25" s="228"/>
      <c r="BS25" s="228"/>
      <c r="BT25" s="228"/>
      <c r="BU25" s="228"/>
      <c r="BV25" s="228"/>
      <c r="BW25" s="228"/>
      <c r="BX25" s="228"/>
      <c r="BY25" s="228"/>
      <c r="BZ25" s="228"/>
      <c r="CA25" s="228"/>
      <c r="CB25" s="228"/>
      <c r="CC25" s="228"/>
      <c r="CD25" s="228"/>
      <c r="CE25" s="228"/>
      <c r="CF25" s="228"/>
      <c r="CG25" s="228"/>
      <c r="CH25" s="228"/>
      <c r="CI25" s="228"/>
      <c r="CJ25" s="228"/>
      <c r="CK25" s="229"/>
    </row>
    <row r="26" spans="1:89" ht="14.4" x14ac:dyDescent="0.3">
      <c r="A26" s="4"/>
      <c r="B26" s="4"/>
      <c r="C26" s="4"/>
      <c r="D26" s="4"/>
      <c r="E26" s="4"/>
      <c r="F26" s="4"/>
      <c r="G26" s="4"/>
      <c r="H26" s="29"/>
      <c r="I26" s="29"/>
      <c r="J26" s="29"/>
      <c r="K26" s="29"/>
      <c r="L26" s="29"/>
      <c r="M26" s="34"/>
      <c r="N26" s="34"/>
      <c r="O26" s="34"/>
      <c r="P26" s="34"/>
      <c r="Q26" s="34"/>
      <c r="R26" s="34"/>
      <c r="S26" s="34"/>
      <c r="T26" s="35">
        <f t="shared" si="0"/>
        <v>2</v>
      </c>
      <c r="V26" s="264">
        <f>IF(AY26=0,0,INDEX('Aux Datos 1'!$AT:$BF,MATCH('Aux Datos 1'!$AT$25,'Aux Datos 1'!$AT:$AT,0),MATCH(LEFT(X26,3),'Aux Datos 1'!$AT$7:$BF$7,0)))</f>
        <v>2</v>
      </c>
      <c r="W26" s="264"/>
      <c r="X26" s="261" t="s">
        <v>93</v>
      </c>
      <c r="Y26" s="274"/>
      <c r="Z26" s="274"/>
      <c r="AA26" s="274"/>
      <c r="AB26" s="274"/>
      <c r="AC26" s="274"/>
      <c r="AD26" s="274"/>
      <c r="AE26" s="274"/>
      <c r="AF26" s="274"/>
      <c r="AG26" s="262">
        <f>'Aux Datos 2'!$H$97</f>
        <v>5.5</v>
      </c>
      <c r="AH26" s="262"/>
      <c r="AI26" s="262"/>
      <c r="AJ26" s="262"/>
      <c r="AK26" s="262"/>
      <c r="AL26" s="262"/>
      <c r="AM26" s="262"/>
      <c r="AN26" s="262"/>
      <c r="AO26" s="262"/>
      <c r="AP26" s="262">
        <f>'Aux Datos 2'!$H$96</f>
        <v>7</v>
      </c>
      <c r="AQ26" s="262"/>
      <c r="AR26" s="262"/>
      <c r="AS26" s="262"/>
      <c r="AT26" s="262"/>
      <c r="AU26" s="262"/>
      <c r="AV26" s="262"/>
      <c r="AW26" s="262"/>
      <c r="AX26" s="262"/>
      <c r="AY26" s="259">
        <f>+'Aux Datos 1'!AJ$25</f>
        <v>0.7857142857142857</v>
      </c>
      <c r="AZ26" s="259"/>
      <c r="BA26" s="259"/>
      <c r="BB26" s="259"/>
      <c r="BC26" s="259"/>
      <c r="BD26" s="259"/>
      <c r="BE26" s="259"/>
      <c r="BF26" s="259"/>
      <c r="BG26" s="259"/>
    </row>
    <row r="27" spans="1:89" ht="14.4" x14ac:dyDescent="0.3">
      <c r="A27" s="4"/>
      <c r="B27" s="4"/>
      <c r="C27" s="4"/>
      <c r="D27" s="4"/>
      <c r="E27" s="4"/>
      <c r="F27" s="4"/>
      <c r="G27" s="4"/>
      <c r="H27" s="29"/>
      <c r="I27" s="29"/>
      <c r="J27" s="29"/>
      <c r="K27" s="29"/>
      <c r="L27" s="29"/>
      <c r="M27" s="34"/>
      <c r="N27" s="34"/>
      <c r="O27" s="34"/>
      <c r="P27" s="34"/>
      <c r="Q27" s="34"/>
      <c r="R27" s="34"/>
      <c r="S27" s="34"/>
      <c r="T27" s="35">
        <f t="shared" si="0"/>
        <v>2</v>
      </c>
      <c r="V27" s="235">
        <f>IF(AY27=0,0,INDEX('Aux Datos 1'!$AT:$BF,MATCH('Aux Datos 1'!$AT$25,'Aux Datos 1'!$AT:$AT,0),MATCH(LEFT(X27,3),'Aux Datos 1'!$AT$7:$BF$7,0)))</f>
        <v>2</v>
      </c>
      <c r="W27" s="235"/>
      <c r="X27" s="265" t="s">
        <v>94</v>
      </c>
      <c r="Y27" s="266"/>
      <c r="Z27" s="266"/>
      <c r="AA27" s="266"/>
      <c r="AB27" s="266"/>
      <c r="AC27" s="266"/>
      <c r="AD27" s="266"/>
      <c r="AE27" s="266"/>
      <c r="AF27" s="266"/>
      <c r="AG27" s="236">
        <f>'Aux Datos 2'!$I$97</f>
        <v>6</v>
      </c>
      <c r="AH27" s="236"/>
      <c r="AI27" s="236"/>
      <c r="AJ27" s="236"/>
      <c r="AK27" s="236"/>
      <c r="AL27" s="236"/>
      <c r="AM27" s="236"/>
      <c r="AN27" s="236"/>
      <c r="AO27" s="236"/>
      <c r="AP27" s="236">
        <f>'Aux Datos 2'!$I$96</f>
        <v>7</v>
      </c>
      <c r="AQ27" s="236"/>
      <c r="AR27" s="236"/>
      <c r="AS27" s="236"/>
      <c r="AT27" s="236"/>
      <c r="AU27" s="236"/>
      <c r="AV27" s="236"/>
      <c r="AW27" s="236"/>
      <c r="AX27" s="236"/>
      <c r="AY27" s="246">
        <f>+'Aux Datos 1'!AK$25</f>
        <v>0.8571428571428571</v>
      </c>
      <c r="AZ27" s="246"/>
      <c r="BA27" s="246"/>
      <c r="BB27" s="246"/>
      <c r="BC27" s="246"/>
      <c r="BD27" s="246"/>
      <c r="BE27" s="246"/>
      <c r="BF27" s="246"/>
      <c r="BG27" s="246"/>
      <c r="BM27" s="10" t="s">
        <v>88</v>
      </c>
    </row>
    <row r="28" spans="1:89" ht="15" customHeight="1" x14ac:dyDescent="0.3">
      <c r="A28" s="4"/>
      <c r="B28" s="4"/>
      <c r="C28" s="4"/>
      <c r="D28" s="4"/>
      <c r="E28" s="4"/>
      <c r="F28" s="4"/>
      <c r="G28" s="4"/>
      <c r="H28" s="29"/>
      <c r="I28" s="29"/>
      <c r="J28" s="29"/>
      <c r="K28" s="29"/>
      <c r="L28" s="29"/>
      <c r="M28" s="34"/>
      <c r="N28" s="34"/>
      <c r="O28" s="34"/>
      <c r="P28" s="34"/>
      <c r="Q28" s="34"/>
      <c r="R28" s="34"/>
      <c r="S28" s="34"/>
      <c r="T28" s="35">
        <f t="shared" si="0"/>
        <v>2</v>
      </c>
      <c r="V28" s="264">
        <f>IF(AY28=0,0,INDEX('Aux Datos 1'!$AT:$BF,MATCH('Aux Datos 1'!$AT$25,'Aux Datos 1'!$AT:$AT,0),MATCH(LEFT(X28,3),'Aux Datos 1'!$AT$7:$BF$7,0)))</f>
        <v>2</v>
      </c>
      <c r="W28" s="264"/>
      <c r="X28" s="261" t="s">
        <v>95</v>
      </c>
      <c r="Y28" s="274"/>
      <c r="Z28" s="274"/>
      <c r="AA28" s="274"/>
      <c r="AB28" s="274"/>
      <c r="AC28" s="274"/>
      <c r="AD28" s="274"/>
      <c r="AE28" s="274"/>
      <c r="AF28" s="274"/>
      <c r="AG28" s="262">
        <f>'Aux Datos 2'!$J$97</f>
        <v>5.5</v>
      </c>
      <c r="AH28" s="262"/>
      <c r="AI28" s="262"/>
      <c r="AJ28" s="262"/>
      <c r="AK28" s="262"/>
      <c r="AL28" s="262"/>
      <c r="AM28" s="262"/>
      <c r="AN28" s="262"/>
      <c r="AO28" s="262"/>
      <c r="AP28" s="262">
        <f>'Aux Datos 2'!$J$96</f>
        <v>7</v>
      </c>
      <c r="AQ28" s="262"/>
      <c r="AR28" s="262"/>
      <c r="AS28" s="262"/>
      <c r="AT28" s="262"/>
      <c r="AU28" s="262"/>
      <c r="AV28" s="262"/>
      <c r="AW28" s="262"/>
      <c r="AX28" s="262"/>
      <c r="AY28" s="259">
        <f>+'Aux Datos 1'!AL$25</f>
        <v>0.7857142857142857</v>
      </c>
      <c r="AZ28" s="259"/>
      <c r="BA28" s="259"/>
      <c r="BB28" s="259"/>
      <c r="BC28" s="259"/>
      <c r="BD28" s="259"/>
      <c r="BE28" s="259"/>
      <c r="BF28" s="259"/>
      <c r="BG28" s="259"/>
      <c r="BJ28" s="230">
        <v>3</v>
      </c>
      <c r="BK28" s="230"/>
      <c r="BL28" s="243" t="s">
        <v>63</v>
      </c>
      <c r="BM28" s="244"/>
      <c r="BN28" s="244"/>
      <c r="BO28" s="244"/>
      <c r="BP28" s="244"/>
      <c r="BQ28" s="244"/>
      <c r="BR28" s="244"/>
      <c r="BS28" s="244"/>
      <c r="BT28" s="244"/>
      <c r="BU28" s="244"/>
      <c r="BV28" s="244"/>
      <c r="BW28" s="244"/>
      <c r="BX28" s="244"/>
      <c r="BY28" s="244"/>
      <c r="BZ28" s="244"/>
      <c r="CA28" s="244"/>
      <c r="CB28" s="244"/>
      <c r="CC28" s="244"/>
      <c r="CD28" s="244"/>
      <c r="CE28" s="244"/>
      <c r="CF28" s="244"/>
      <c r="CG28" s="244"/>
      <c r="CH28" s="244"/>
      <c r="CI28" s="244"/>
      <c r="CJ28" s="244"/>
      <c r="CK28" s="245"/>
    </row>
    <row r="29" spans="1:89" ht="14.4" x14ac:dyDescent="0.3">
      <c r="A29" s="4"/>
      <c r="B29" s="4"/>
      <c r="C29" s="4"/>
      <c r="D29" s="4"/>
      <c r="E29" s="4"/>
      <c r="F29" s="4"/>
      <c r="G29" s="4"/>
      <c r="H29" s="29"/>
      <c r="I29" s="29"/>
      <c r="J29" s="29"/>
      <c r="K29" s="29"/>
      <c r="L29" s="29"/>
      <c r="M29" s="34"/>
      <c r="N29" s="34"/>
      <c r="O29" s="34"/>
      <c r="P29" s="34"/>
      <c r="Q29" s="34"/>
      <c r="R29" s="34"/>
      <c r="S29" s="34"/>
      <c r="T29" s="35">
        <f t="shared" si="0"/>
        <v>2</v>
      </c>
      <c r="V29" s="235">
        <f>IF(AY29=0,0,INDEX('Aux Datos 1'!$AT:$BF,MATCH('Aux Datos 1'!$AT$25,'Aux Datos 1'!$AT:$AT,0),MATCH(LEFT(X29,3),'Aux Datos 1'!$AT$7:$BF$7,0)))</f>
        <v>2</v>
      </c>
      <c r="W29" s="235"/>
      <c r="X29" s="265" t="s">
        <v>96</v>
      </c>
      <c r="Y29" s="266"/>
      <c r="Z29" s="266"/>
      <c r="AA29" s="266"/>
      <c r="AB29" s="266"/>
      <c r="AC29" s="266"/>
      <c r="AD29" s="266"/>
      <c r="AE29" s="266"/>
      <c r="AF29" s="266"/>
      <c r="AG29" s="236">
        <f>'Aux Datos 2'!$K$97</f>
        <v>6</v>
      </c>
      <c r="AH29" s="236"/>
      <c r="AI29" s="236"/>
      <c r="AJ29" s="236"/>
      <c r="AK29" s="236"/>
      <c r="AL29" s="236"/>
      <c r="AM29" s="236"/>
      <c r="AN29" s="236"/>
      <c r="AO29" s="236"/>
      <c r="AP29" s="236">
        <f>'Aux Datos 2'!$K$96</f>
        <v>8</v>
      </c>
      <c r="AQ29" s="236"/>
      <c r="AR29" s="236"/>
      <c r="AS29" s="236"/>
      <c r="AT29" s="236"/>
      <c r="AU29" s="236"/>
      <c r="AV29" s="236"/>
      <c r="AW29" s="236"/>
      <c r="AX29" s="236"/>
      <c r="AY29" s="246">
        <f>+'Aux Datos 1'!AM$25</f>
        <v>0.75</v>
      </c>
      <c r="AZ29" s="246"/>
      <c r="BA29" s="246"/>
      <c r="BB29" s="246"/>
      <c r="BC29" s="246"/>
      <c r="BD29" s="246"/>
      <c r="BE29" s="246"/>
      <c r="BF29" s="246"/>
      <c r="BG29" s="246"/>
      <c r="BJ29" s="230"/>
      <c r="BK29" s="230"/>
      <c r="BL29" s="21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3"/>
    </row>
    <row r="30" spans="1:89" ht="14.4" x14ac:dyDescent="0.3">
      <c r="A30" s="4"/>
      <c r="B30" s="4"/>
      <c r="C30" s="4"/>
      <c r="D30" s="4"/>
      <c r="E30" s="4"/>
      <c r="F30" s="4"/>
      <c r="G30" s="4"/>
      <c r="H30" s="29"/>
      <c r="I30" s="29"/>
      <c r="J30" s="29"/>
      <c r="K30" s="29"/>
      <c r="L30" s="29"/>
      <c r="M30" s="34"/>
      <c r="N30" s="34"/>
      <c r="O30" s="34"/>
      <c r="P30" s="34"/>
      <c r="Q30" s="34"/>
      <c r="R30" s="34"/>
      <c r="S30" s="34"/>
      <c r="T30" s="35">
        <f t="shared" si="0"/>
        <v>2</v>
      </c>
      <c r="V30" s="264">
        <f>IF(AY30=0,0,INDEX('Aux Datos 1'!$AT:$BF,MATCH('Aux Datos 1'!$AT$25,'Aux Datos 1'!$AT:$AT,0),MATCH(LEFT(X30,3),'Aux Datos 1'!$AT$7:$BF$7,0)))</f>
        <v>2</v>
      </c>
      <c r="W30" s="264"/>
      <c r="X30" s="261" t="s">
        <v>132</v>
      </c>
      <c r="Y30" s="274"/>
      <c r="Z30" s="274"/>
      <c r="AA30" s="274"/>
      <c r="AB30" s="274"/>
      <c r="AC30" s="274"/>
      <c r="AD30" s="274"/>
      <c r="AE30" s="274"/>
      <c r="AF30" s="274"/>
      <c r="AG30" s="262">
        <f>'Aux Datos 2'!$L$97</f>
        <v>6</v>
      </c>
      <c r="AH30" s="262"/>
      <c r="AI30" s="262"/>
      <c r="AJ30" s="262"/>
      <c r="AK30" s="262"/>
      <c r="AL30" s="262"/>
      <c r="AM30" s="262"/>
      <c r="AN30" s="262"/>
      <c r="AO30" s="262"/>
      <c r="AP30" s="262">
        <f>'Aux Datos 2'!$L$96</f>
        <v>8</v>
      </c>
      <c r="AQ30" s="262"/>
      <c r="AR30" s="262"/>
      <c r="AS30" s="262"/>
      <c r="AT30" s="262"/>
      <c r="AU30" s="262"/>
      <c r="AV30" s="262"/>
      <c r="AW30" s="262"/>
      <c r="AX30" s="262"/>
      <c r="AY30" s="259">
        <f>+'Aux Datos 1'!AN$25</f>
        <v>0.75</v>
      </c>
      <c r="AZ30" s="259"/>
      <c r="BA30" s="259"/>
      <c r="BB30" s="259"/>
      <c r="BC30" s="259"/>
      <c r="BD30" s="259"/>
      <c r="BE30" s="259"/>
      <c r="BF30" s="259"/>
      <c r="BG30" s="259"/>
      <c r="BJ30" s="230">
        <v>3</v>
      </c>
      <c r="BK30" s="230"/>
      <c r="BL30" s="243" t="s">
        <v>64</v>
      </c>
      <c r="BM30" s="244"/>
      <c r="BN30" s="244"/>
      <c r="BO30" s="244"/>
      <c r="BP30" s="244"/>
      <c r="BQ30" s="244"/>
      <c r="BR30" s="244"/>
      <c r="BS30" s="244"/>
      <c r="BT30" s="244"/>
      <c r="BU30" s="244"/>
      <c r="BV30" s="244"/>
      <c r="BW30" s="244"/>
      <c r="BX30" s="244"/>
      <c r="BY30" s="244"/>
      <c r="BZ30" s="244"/>
      <c r="CA30" s="244"/>
      <c r="CB30" s="244"/>
      <c r="CC30" s="244"/>
      <c r="CD30" s="244"/>
      <c r="CE30" s="244"/>
      <c r="CF30" s="244"/>
      <c r="CG30" s="244"/>
      <c r="CH30" s="244"/>
      <c r="CI30" s="244"/>
      <c r="CJ30" s="244"/>
      <c r="CK30" s="245"/>
    </row>
    <row r="31" spans="1:89" ht="14.4" x14ac:dyDescent="0.3">
      <c r="A31" s="4"/>
      <c r="B31" s="4"/>
      <c r="C31" s="4"/>
      <c r="D31" s="4"/>
      <c r="E31" s="4"/>
      <c r="F31" s="4"/>
      <c r="G31" s="4"/>
      <c r="H31" s="29"/>
      <c r="I31" s="29"/>
      <c r="J31" s="29"/>
      <c r="K31" s="29"/>
      <c r="L31" s="29"/>
      <c r="M31" s="34"/>
      <c r="N31" s="34"/>
      <c r="O31" s="34"/>
      <c r="P31" s="34"/>
      <c r="Q31" s="34"/>
      <c r="R31" s="34"/>
      <c r="S31" s="34"/>
      <c r="T31" s="35">
        <f t="shared" si="0"/>
        <v>2</v>
      </c>
      <c r="V31" s="235">
        <f>IF(AY31=0,0,INDEX('Aux Datos 1'!$AT:$BF,MATCH('Aux Datos 1'!$AT$25,'Aux Datos 1'!$AT:$AT,0),MATCH(LEFT(X31,3),'Aux Datos 1'!$AT$7:$BF$7,0)))</f>
        <v>2</v>
      </c>
      <c r="W31" s="235"/>
      <c r="X31" s="265" t="s">
        <v>97</v>
      </c>
      <c r="Y31" s="266"/>
      <c r="Z31" s="266"/>
      <c r="AA31" s="266"/>
      <c r="AB31" s="266"/>
      <c r="AC31" s="266"/>
      <c r="AD31" s="266"/>
      <c r="AE31" s="266"/>
      <c r="AF31" s="266"/>
      <c r="AG31" s="236">
        <f>'Aux Datos 2'!$M$97</f>
        <v>6.5</v>
      </c>
      <c r="AH31" s="236"/>
      <c r="AI31" s="236"/>
      <c r="AJ31" s="236"/>
      <c r="AK31" s="236"/>
      <c r="AL31" s="236"/>
      <c r="AM31" s="236"/>
      <c r="AN31" s="236"/>
      <c r="AO31" s="236"/>
      <c r="AP31" s="236">
        <f>'Aux Datos 2'!$M$96</f>
        <v>8</v>
      </c>
      <c r="AQ31" s="236"/>
      <c r="AR31" s="236"/>
      <c r="AS31" s="236"/>
      <c r="AT31" s="236"/>
      <c r="AU31" s="236"/>
      <c r="AV31" s="236"/>
      <c r="AW31" s="236"/>
      <c r="AX31" s="236"/>
      <c r="AY31" s="246">
        <f>+'Aux Datos 1'!AO$25</f>
        <v>0.8125</v>
      </c>
      <c r="AZ31" s="246"/>
      <c r="BA31" s="246"/>
      <c r="BB31" s="246"/>
      <c r="BC31" s="246"/>
      <c r="BD31" s="246"/>
      <c r="BE31" s="246"/>
      <c r="BF31" s="246"/>
      <c r="BG31" s="246"/>
      <c r="BJ31" s="230"/>
      <c r="BK31" s="230"/>
      <c r="BL31" s="21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3"/>
    </row>
    <row r="32" spans="1:89" ht="14.4" x14ac:dyDescent="0.3">
      <c r="A32" s="4"/>
      <c r="B32" s="4"/>
      <c r="C32" s="4"/>
      <c r="D32" s="4"/>
      <c r="E32" s="4"/>
      <c r="F32" s="4"/>
      <c r="G32" s="4"/>
      <c r="H32" s="29"/>
      <c r="I32" s="29"/>
      <c r="J32" s="29"/>
      <c r="K32" s="29"/>
      <c r="L32" s="29"/>
      <c r="M32" s="34"/>
      <c r="N32" s="34"/>
      <c r="O32" s="34"/>
      <c r="P32" s="34"/>
      <c r="Q32" s="34"/>
      <c r="R32" s="34"/>
      <c r="S32" s="34"/>
      <c r="T32" s="35">
        <f t="shared" si="0"/>
        <v>2</v>
      </c>
      <c r="V32" s="264">
        <f>IF(AY32=0,0,INDEX('Aux Datos 1'!$AT:$BF,MATCH('Aux Datos 1'!$AT$25,'Aux Datos 1'!$AT:$AT,0),MATCH(LEFT(X32,3),'Aux Datos 1'!$AT$7:$BF$7,0)))</f>
        <v>2</v>
      </c>
      <c r="W32" s="264"/>
      <c r="X32" s="261" t="s">
        <v>98</v>
      </c>
      <c r="Y32" s="274"/>
      <c r="Z32" s="274"/>
      <c r="AA32" s="274"/>
      <c r="AB32" s="274"/>
      <c r="AC32" s="274"/>
      <c r="AD32" s="274"/>
      <c r="AE32" s="274"/>
      <c r="AF32" s="274"/>
      <c r="AG32" s="262">
        <f>'Aux Datos 2'!$N$97</f>
        <v>7</v>
      </c>
      <c r="AH32" s="262"/>
      <c r="AI32" s="262"/>
      <c r="AJ32" s="262"/>
      <c r="AK32" s="262"/>
      <c r="AL32" s="262"/>
      <c r="AM32" s="262"/>
      <c r="AN32" s="262"/>
      <c r="AO32" s="262"/>
      <c r="AP32" s="262">
        <f>'Aux Datos 2'!$N$96</f>
        <v>8</v>
      </c>
      <c r="AQ32" s="262"/>
      <c r="AR32" s="262"/>
      <c r="AS32" s="262"/>
      <c r="AT32" s="262"/>
      <c r="AU32" s="262"/>
      <c r="AV32" s="262"/>
      <c r="AW32" s="262"/>
      <c r="AX32" s="262"/>
      <c r="AY32" s="259">
        <f>+'Aux Datos 1'!AP$25</f>
        <v>0.875</v>
      </c>
      <c r="AZ32" s="259"/>
      <c r="BA32" s="259"/>
      <c r="BB32" s="259"/>
      <c r="BC32" s="259"/>
      <c r="BD32" s="259"/>
      <c r="BE32" s="259"/>
      <c r="BF32" s="259"/>
      <c r="BG32" s="259"/>
      <c r="BJ32" s="230">
        <v>3</v>
      </c>
      <c r="BK32" s="230"/>
      <c r="BL32" s="243" t="s">
        <v>65</v>
      </c>
      <c r="BM32" s="244"/>
      <c r="BN32" s="244"/>
      <c r="BO32" s="244"/>
      <c r="BP32" s="244"/>
      <c r="BQ32" s="244"/>
      <c r="BR32" s="244"/>
      <c r="BS32" s="244"/>
      <c r="BT32" s="244"/>
      <c r="BU32" s="244"/>
      <c r="BV32" s="244"/>
      <c r="BW32" s="244"/>
      <c r="BX32" s="244"/>
      <c r="BY32" s="244"/>
      <c r="BZ32" s="244"/>
      <c r="CA32" s="244"/>
      <c r="CB32" s="244"/>
      <c r="CC32" s="244"/>
      <c r="CD32" s="244"/>
      <c r="CE32" s="244"/>
      <c r="CF32" s="244"/>
      <c r="CG32" s="244"/>
      <c r="CH32" s="244"/>
      <c r="CI32" s="244"/>
      <c r="CJ32" s="244"/>
      <c r="CK32" s="245"/>
    </row>
    <row r="33" spans="1:89" ht="14.4" x14ac:dyDescent="0.3">
      <c r="A33" s="4"/>
      <c r="B33" s="4"/>
      <c r="C33" s="4"/>
      <c r="D33" s="4"/>
      <c r="E33" s="4"/>
      <c r="F33" s="4"/>
      <c r="G33" s="4"/>
      <c r="H33" s="29"/>
      <c r="I33" s="29"/>
      <c r="J33" s="29"/>
      <c r="K33" s="29"/>
      <c r="L33" s="29"/>
      <c r="M33" s="34"/>
      <c r="N33" s="34"/>
      <c r="O33" s="34"/>
      <c r="P33" s="34"/>
      <c r="Q33" s="34"/>
      <c r="R33" s="34"/>
      <c r="S33" s="34"/>
      <c r="T33" s="35">
        <f t="shared" si="0"/>
        <v>2</v>
      </c>
      <c r="V33" s="235">
        <f>IF(AY33=0,0,INDEX('Aux Datos 1'!$AT:$BF,MATCH('Aux Datos 1'!$AT$25,'Aux Datos 1'!$AT:$AT,0),MATCH(LEFT(X33,3),'Aux Datos 1'!$AT$7:$BF$7,0)))</f>
        <v>2</v>
      </c>
      <c r="W33" s="235"/>
      <c r="X33" s="265" t="s">
        <v>99</v>
      </c>
      <c r="Y33" s="266"/>
      <c r="Z33" s="266"/>
      <c r="AA33" s="266"/>
      <c r="AB33" s="266"/>
      <c r="AC33" s="266"/>
      <c r="AD33" s="266"/>
      <c r="AE33" s="266"/>
      <c r="AF33" s="266"/>
      <c r="AG33" s="236">
        <f>'Aux Datos 2'!$O$97</f>
        <v>7</v>
      </c>
      <c r="AH33" s="236"/>
      <c r="AI33" s="236"/>
      <c r="AJ33" s="236"/>
      <c r="AK33" s="236"/>
      <c r="AL33" s="236"/>
      <c r="AM33" s="236"/>
      <c r="AN33" s="236"/>
      <c r="AO33" s="236"/>
      <c r="AP33" s="236">
        <f>'Aux Datos 2'!$O$96</f>
        <v>8</v>
      </c>
      <c r="AQ33" s="236"/>
      <c r="AR33" s="236"/>
      <c r="AS33" s="236"/>
      <c r="AT33" s="236"/>
      <c r="AU33" s="236"/>
      <c r="AV33" s="236"/>
      <c r="AW33" s="236"/>
      <c r="AX33" s="236"/>
      <c r="AY33" s="246">
        <f>+'Aux Datos 1'!AQ$25</f>
        <v>0.875</v>
      </c>
      <c r="AZ33" s="246"/>
      <c r="BA33" s="246"/>
      <c r="BB33" s="246"/>
      <c r="BC33" s="246"/>
      <c r="BD33" s="246"/>
      <c r="BE33" s="246"/>
      <c r="BF33" s="246"/>
      <c r="BG33" s="246"/>
      <c r="BJ33" s="230"/>
      <c r="BK33" s="230"/>
      <c r="BL33" s="21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3"/>
    </row>
    <row r="34" spans="1:89" ht="14.4" x14ac:dyDescent="0.3">
      <c r="A34" s="14"/>
      <c r="B34" s="15"/>
      <c r="C34" s="15"/>
      <c r="D34" s="15"/>
      <c r="E34" s="15"/>
      <c r="F34" s="15"/>
      <c r="G34" s="15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</row>
  </sheetData>
  <mergeCells count="84">
    <mergeCell ref="B6:C6"/>
    <mergeCell ref="BX6:BZ7"/>
    <mergeCell ref="CA7:CL7"/>
    <mergeCell ref="A10:B10"/>
    <mergeCell ref="BJ10:CK16"/>
    <mergeCell ref="A16:B16"/>
    <mergeCell ref="A11:B11"/>
    <mergeCell ref="A12:B12"/>
    <mergeCell ref="A13:B13"/>
    <mergeCell ref="A14:B14"/>
    <mergeCell ref="N23:O23"/>
    <mergeCell ref="R23:S23"/>
    <mergeCell ref="V23:W23"/>
    <mergeCell ref="X23:AF23"/>
    <mergeCell ref="AG23:AO23"/>
    <mergeCell ref="BJ19:CK25"/>
    <mergeCell ref="X21:AF21"/>
    <mergeCell ref="AG21:AO21"/>
    <mergeCell ref="AP21:AX21"/>
    <mergeCell ref="AY21:BG21"/>
    <mergeCell ref="AP22:AX22"/>
    <mergeCell ref="AY22:BG22"/>
    <mergeCell ref="AP23:AX23"/>
    <mergeCell ref="AY23:BG23"/>
    <mergeCell ref="AP25:AX25"/>
    <mergeCell ref="AY25:BG25"/>
    <mergeCell ref="AP24:AX24"/>
    <mergeCell ref="AY24:BG24"/>
    <mergeCell ref="R22:S22"/>
    <mergeCell ref="V22:W22"/>
    <mergeCell ref="V25:W25"/>
    <mergeCell ref="X25:AF25"/>
    <mergeCell ref="AG25:AO25"/>
    <mergeCell ref="V24:W24"/>
    <mergeCell ref="X24:AF24"/>
    <mergeCell ref="AG24:AO24"/>
    <mergeCell ref="X22:AF22"/>
    <mergeCell ref="AG22:AO22"/>
    <mergeCell ref="V26:W26"/>
    <mergeCell ref="X26:AF26"/>
    <mergeCell ref="AG26:AO26"/>
    <mergeCell ref="AP26:AX26"/>
    <mergeCell ref="AY26:BG26"/>
    <mergeCell ref="V27:W27"/>
    <mergeCell ref="X27:AF27"/>
    <mergeCell ref="AG27:AO27"/>
    <mergeCell ref="AP27:AX27"/>
    <mergeCell ref="AY27:BG27"/>
    <mergeCell ref="AP30:AX30"/>
    <mergeCell ref="AY30:BG30"/>
    <mergeCell ref="BJ30:BK31"/>
    <mergeCell ref="V28:W28"/>
    <mergeCell ref="X28:AF28"/>
    <mergeCell ref="AG28:AO28"/>
    <mergeCell ref="AP28:AX28"/>
    <mergeCell ref="AY28:BG28"/>
    <mergeCell ref="BL28:CK28"/>
    <mergeCell ref="V29:W29"/>
    <mergeCell ref="X29:AF29"/>
    <mergeCell ref="AG29:AO29"/>
    <mergeCell ref="AP29:AX29"/>
    <mergeCell ref="AY29:BG29"/>
    <mergeCell ref="BJ28:BK29"/>
    <mergeCell ref="BJ32:BK33"/>
    <mergeCell ref="BL30:CK30"/>
    <mergeCell ref="V31:W31"/>
    <mergeCell ref="X31:AF31"/>
    <mergeCell ref="AG31:AO31"/>
    <mergeCell ref="AP31:AX31"/>
    <mergeCell ref="AY31:BG31"/>
    <mergeCell ref="V30:W30"/>
    <mergeCell ref="X30:AF30"/>
    <mergeCell ref="BL32:CK32"/>
    <mergeCell ref="V33:W33"/>
    <mergeCell ref="X33:AF33"/>
    <mergeCell ref="AG33:AO33"/>
    <mergeCell ref="AP33:AX33"/>
    <mergeCell ref="AY33:BG33"/>
    <mergeCell ref="AG30:AO30"/>
    <mergeCell ref="V32:W32"/>
    <mergeCell ref="X32:AF32"/>
    <mergeCell ref="AG32:AO32"/>
    <mergeCell ref="AP32:AX32"/>
    <mergeCell ref="AY32:BG32"/>
  </mergeCells>
  <conditionalFormatting sqref="A10:B10">
    <cfRule type="iconSet" priority="147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1:B14">
    <cfRule type="iconSet" priority="139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6:B16">
    <cfRule type="iconSet" priority="146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B6:C6">
    <cfRule type="iconSet" priority="148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2">
    <cfRule type="iconSet" priority="7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3">
    <cfRule type="iconSet" priority="23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4">
    <cfRule type="iconSet" priority="30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5">
    <cfRule type="iconSet" priority="46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6">
    <cfRule type="iconSet" priority="53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7">
    <cfRule type="iconSet" priority="69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8">
    <cfRule type="iconSet" priority="76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9">
    <cfRule type="iconSet" priority="92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0">
    <cfRule type="iconSet" priority="99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1">
    <cfRule type="iconSet" priority="115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2">
    <cfRule type="iconSet" priority="122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3">
    <cfRule type="iconSet" priority="138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2:W22">
    <cfRule type="iconSet" priority="1">
      <iconSet iconSet="4TrafficLights" showValue="0">
        <cfvo type="percent" val="0"/>
        <cfvo type="num" val="1"/>
        <cfvo type="num" val="2"/>
        <cfvo type="num" val="3"/>
      </iconSet>
    </cfRule>
    <cfRule type="iconSet" priority="2">
      <iconSet iconSet="4TrafficLights" showValue="0">
        <cfvo type="percent" val="0"/>
        <cfvo type="num" val="1"/>
        <cfvo type="num" val="2"/>
        <cfvo type="num" val="3"/>
      </iconSet>
    </cfRule>
    <cfRule type="iconSet" priority="3">
      <iconSet iconSet="4TrafficLights" showValue="0">
        <cfvo type="percent" val="0"/>
        <cfvo type="num" val="1"/>
        <cfvo type="num" val="2"/>
        <cfvo type="num" val="3"/>
      </iconSet>
    </cfRule>
    <cfRule type="iconSet" priority="4">
      <iconSet iconSet="4TrafficLights" showValue="0">
        <cfvo type="percent" val="0"/>
        <cfvo type="num" val="1"/>
        <cfvo type="num" val="2"/>
        <cfvo type="num" val="3"/>
      </iconSet>
    </cfRule>
    <cfRule type="iconSet" priority="5">
      <iconSet iconSet="4TrafficLights" showValue="0">
        <cfvo type="percent" val="0"/>
        <cfvo type="num" val="1"/>
        <cfvo type="num" val="2"/>
        <cfvo type="num" val="3"/>
      </iconSet>
    </cfRule>
    <cfRule type="iconSet" priority="6">
      <iconSet iconSet="4TrafficLights" showValue="0">
        <cfvo type="percent" val="0"/>
        <cfvo type="num" val="1"/>
        <cfvo type="num" val="2"/>
        <cfvo type="num" val="3"/>
      </iconSet>
    </cfRule>
    <cfRule type="iconSet" priority="141">
      <iconSet iconSet="4TrafficLights" showValue="0">
        <cfvo type="percent" val="0"/>
        <cfvo type="num" val="1"/>
        <cfvo type="num" val="2"/>
        <cfvo type="num" val="3"/>
      </iconSet>
    </cfRule>
    <cfRule type="iconSet" priority="140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3:W23">
    <cfRule type="iconSet" priority="8">
      <iconSet iconSet="4TrafficLights" showValue="0">
        <cfvo type="percent" val="0"/>
        <cfvo type="num" val="1"/>
        <cfvo type="num" val="2"/>
        <cfvo type="num" val="3"/>
      </iconSet>
    </cfRule>
    <cfRule type="iconSet" priority="9">
      <iconSet iconSet="4TrafficLights" showValue="0">
        <cfvo type="percent" val="0"/>
        <cfvo type="num" val="1"/>
        <cfvo type="num" val="2"/>
        <cfvo type="num" val="3"/>
      </iconSet>
    </cfRule>
    <cfRule type="iconSet" priority="10">
      <iconSet iconSet="4TrafficLights" showValue="0">
        <cfvo type="percent" val="0"/>
        <cfvo type="num" val="1"/>
        <cfvo type="num" val="2"/>
        <cfvo type="num" val="3"/>
      </iconSet>
    </cfRule>
    <cfRule type="iconSet" priority="12">
      <iconSet iconSet="4TrafficLights" showValue="0">
        <cfvo type="percent" val="0"/>
        <cfvo type="num" val="1"/>
        <cfvo type="num" val="2"/>
        <cfvo type="num" val="3"/>
      </iconSet>
    </cfRule>
    <cfRule type="iconSet" priority="13">
      <iconSet iconSet="4TrafficLights" showValue="0">
        <cfvo type="percent" val="0"/>
        <cfvo type="num" val="1"/>
        <cfvo type="num" val="2"/>
        <cfvo type="num" val="3"/>
      </iconSet>
    </cfRule>
    <cfRule type="iconSet" priority="14">
      <iconSet iconSet="4TrafficLights" showValue="0">
        <cfvo type="percent" val="0"/>
        <cfvo type="num" val="1"/>
        <cfvo type="num" val="2"/>
        <cfvo type="num" val="3"/>
      </iconSet>
    </cfRule>
    <cfRule type="iconSet" priority="15">
      <iconSet iconSet="4TrafficLights" showValue="0">
        <cfvo type="percent" val="0"/>
        <cfvo type="num" val="1"/>
        <cfvo type="num" val="2"/>
        <cfvo type="num" val="3"/>
      </iconSet>
    </cfRule>
    <cfRule type="iconSet" priority="16">
      <iconSet iconSet="4TrafficLights" showValue="0">
        <cfvo type="percent" val="0"/>
        <cfvo type="num" val="1"/>
        <cfvo type="num" val="2"/>
        <cfvo type="num" val="3"/>
      </iconSet>
    </cfRule>
    <cfRule type="iconSet" priority="17">
      <iconSet iconSet="4TrafficLights" showValue="0">
        <cfvo type="percent" val="0"/>
        <cfvo type="num" val="1"/>
        <cfvo type="num" val="2"/>
        <cfvo type="num" val="3"/>
      </iconSet>
    </cfRule>
    <cfRule type="iconSet" priority="18">
      <iconSet iconSet="4TrafficLights" showValue="0">
        <cfvo type="percent" val="0"/>
        <cfvo type="num" val="1"/>
        <cfvo type="num" val="2"/>
        <cfvo type="num" val="3"/>
      </iconSet>
    </cfRule>
    <cfRule type="iconSet" priority="19">
      <iconSet iconSet="4TrafficLights" showValue="0">
        <cfvo type="percent" val="0"/>
        <cfvo type="num" val="1"/>
        <cfvo type="num" val="2"/>
        <cfvo type="num" val="3"/>
      </iconSet>
    </cfRule>
    <cfRule type="iconSet" priority="20">
      <iconSet iconSet="4TrafficLights" showValue="0">
        <cfvo type="percent" val="0"/>
        <cfvo type="num" val="1"/>
        <cfvo type="num" val="2"/>
        <cfvo type="num" val="3"/>
      </iconSet>
    </cfRule>
    <cfRule type="iconSet" priority="21">
      <iconSet iconSet="4TrafficLights" showValue="0">
        <cfvo type="percent" val="0"/>
        <cfvo type="num" val="1"/>
        <cfvo type="num" val="2"/>
        <cfvo type="num" val="3"/>
      </iconSet>
    </cfRule>
    <cfRule type="iconSet" priority="22">
      <iconSet iconSet="4TrafficLights" showValue="0">
        <cfvo type="percent" val="0"/>
        <cfvo type="num" val="1"/>
        <cfvo type="num" val="2"/>
        <cfvo type="num" val="3"/>
      </iconSet>
    </cfRule>
    <cfRule type="iconSet" priority="1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4:W24">
    <cfRule type="iconSet" priority="24">
      <iconSet iconSet="4TrafficLights" showValue="0">
        <cfvo type="percent" val="0"/>
        <cfvo type="num" val="1"/>
        <cfvo type="num" val="2"/>
        <cfvo type="num" val="3"/>
      </iconSet>
    </cfRule>
    <cfRule type="iconSet" priority="25">
      <iconSet iconSet="4TrafficLights" showValue="0">
        <cfvo type="percent" val="0"/>
        <cfvo type="num" val="1"/>
        <cfvo type="num" val="2"/>
        <cfvo type="num" val="3"/>
      </iconSet>
    </cfRule>
    <cfRule type="iconSet" priority="27">
      <iconSet iconSet="4TrafficLights" showValue="0">
        <cfvo type="percent" val="0"/>
        <cfvo type="num" val="1"/>
        <cfvo type="num" val="2"/>
        <cfvo type="num" val="3"/>
      </iconSet>
    </cfRule>
    <cfRule type="iconSet" priority="28">
      <iconSet iconSet="4TrafficLights" showValue="0">
        <cfvo type="percent" val="0"/>
        <cfvo type="num" val="1"/>
        <cfvo type="num" val="2"/>
        <cfvo type="num" val="3"/>
      </iconSet>
    </cfRule>
    <cfRule type="iconSet" priority="29">
      <iconSet iconSet="4TrafficLights" showValue="0">
        <cfvo type="percent" val="0"/>
        <cfvo type="num" val="1"/>
        <cfvo type="num" val="2"/>
        <cfvo type="num" val="3"/>
      </iconSet>
    </cfRule>
    <cfRule type="iconSet" priority="26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5:W25">
    <cfRule type="iconSet" priority="42">
      <iconSet iconSet="4TrafficLights" showValue="0">
        <cfvo type="percent" val="0"/>
        <cfvo type="num" val="1"/>
        <cfvo type="num" val="2"/>
        <cfvo type="num" val="3"/>
      </iconSet>
    </cfRule>
    <cfRule type="iconSet" priority="43">
      <iconSet iconSet="4TrafficLights" showValue="0">
        <cfvo type="percent" val="0"/>
        <cfvo type="num" val="1"/>
        <cfvo type="num" val="2"/>
        <cfvo type="num" val="3"/>
      </iconSet>
    </cfRule>
    <cfRule type="iconSet" priority="44">
      <iconSet iconSet="4TrafficLights" showValue="0">
        <cfvo type="percent" val="0"/>
        <cfvo type="num" val="1"/>
        <cfvo type="num" val="2"/>
        <cfvo type="num" val="3"/>
      </iconSet>
    </cfRule>
    <cfRule type="iconSet" priority="45">
      <iconSet iconSet="4TrafficLights" showValue="0">
        <cfvo type="percent" val="0"/>
        <cfvo type="num" val="1"/>
        <cfvo type="num" val="2"/>
        <cfvo type="num" val="3"/>
      </iconSet>
    </cfRule>
    <cfRule type="iconSet" priority="40">
      <iconSet iconSet="4TrafficLights" showValue="0">
        <cfvo type="percent" val="0"/>
        <cfvo type="num" val="1"/>
        <cfvo type="num" val="2"/>
        <cfvo type="num" val="3"/>
      </iconSet>
    </cfRule>
    <cfRule type="iconSet" priority="31">
      <iconSet iconSet="4TrafficLights" showValue="0">
        <cfvo type="percent" val="0"/>
        <cfvo type="num" val="1"/>
        <cfvo type="num" val="2"/>
        <cfvo type="num" val="3"/>
      </iconSet>
    </cfRule>
    <cfRule type="iconSet" priority="37">
      <iconSet iconSet="4TrafficLights" showValue="0">
        <cfvo type="percent" val="0"/>
        <cfvo type="num" val="1"/>
        <cfvo type="num" val="2"/>
        <cfvo type="num" val="3"/>
      </iconSet>
    </cfRule>
    <cfRule type="iconSet" priority="36">
      <iconSet iconSet="4TrafficLights" showValue="0">
        <cfvo type="percent" val="0"/>
        <cfvo type="num" val="1"/>
        <cfvo type="num" val="2"/>
        <cfvo type="num" val="3"/>
      </iconSet>
    </cfRule>
    <cfRule type="iconSet" priority="41">
      <iconSet iconSet="4TrafficLights" showValue="0">
        <cfvo type="percent" val="0"/>
        <cfvo type="num" val="1"/>
        <cfvo type="num" val="2"/>
        <cfvo type="num" val="3"/>
      </iconSet>
    </cfRule>
    <cfRule type="iconSet" priority="35">
      <iconSet iconSet="4TrafficLights" showValue="0">
        <cfvo type="percent" val="0"/>
        <cfvo type="num" val="1"/>
        <cfvo type="num" val="2"/>
        <cfvo type="num" val="3"/>
      </iconSet>
    </cfRule>
    <cfRule type="iconSet" priority="34">
      <iconSet iconSet="4TrafficLights" showValue="0">
        <cfvo type="percent" val="0"/>
        <cfvo type="num" val="1"/>
        <cfvo type="num" val="2"/>
        <cfvo type="num" val="3"/>
      </iconSet>
    </cfRule>
    <cfRule type="iconSet" priority="39">
      <iconSet iconSet="4TrafficLights" showValue="0">
        <cfvo type="percent" val="0"/>
        <cfvo type="num" val="1"/>
        <cfvo type="num" val="2"/>
        <cfvo type="num" val="3"/>
      </iconSet>
    </cfRule>
    <cfRule type="iconSet" priority="33">
      <iconSet iconSet="4TrafficLights" showValue="0">
        <cfvo type="percent" val="0"/>
        <cfvo type="num" val="1"/>
        <cfvo type="num" val="2"/>
        <cfvo type="num" val="3"/>
      </iconSet>
    </cfRule>
    <cfRule type="iconSet" priority="32">
      <iconSet iconSet="4TrafficLights" showValue="0">
        <cfvo type="percent" val="0"/>
        <cfvo type="num" val="1"/>
        <cfvo type="num" val="2"/>
        <cfvo type="num" val="3"/>
      </iconSet>
    </cfRule>
    <cfRule type="iconSet" priority="38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6:W26">
    <cfRule type="iconSet" priority="47">
      <iconSet iconSet="4TrafficLights" showValue="0">
        <cfvo type="percent" val="0"/>
        <cfvo type="num" val="1"/>
        <cfvo type="num" val="2"/>
        <cfvo type="num" val="3"/>
      </iconSet>
    </cfRule>
    <cfRule type="iconSet" priority="48">
      <iconSet iconSet="4TrafficLights" showValue="0">
        <cfvo type="percent" val="0"/>
        <cfvo type="num" val="1"/>
        <cfvo type="num" val="2"/>
        <cfvo type="num" val="3"/>
      </iconSet>
    </cfRule>
    <cfRule type="iconSet" priority="49">
      <iconSet iconSet="4TrafficLights" showValue="0">
        <cfvo type="percent" val="0"/>
        <cfvo type="num" val="1"/>
        <cfvo type="num" val="2"/>
        <cfvo type="num" val="3"/>
      </iconSet>
    </cfRule>
    <cfRule type="iconSet" priority="50">
      <iconSet iconSet="4TrafficLights" showValue="0">
        <cfvo type="percent" val="0"/>
        <cfvo type="num" val="1"/>
        <cfvo type="num" val="2"/>
        <cfvo type="num" val="3"/>
      </iconSet>
    </cfRule>
    <cfRule type="iconSet" priority="51">
      <iconSet iconSet="4TrafficLights" showValue="0">
        <cfvo type="percent" val="0"/>
        <cfvo type="num" val="1"/>
        <cfvo type="num" val="2"/>
        <cfvo type="num" val="3"/>
      </iconSet>
    </cfRule>
    <cfRule type="iconSet" priority="52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7:W27">
    <cfRule type="iconSet" priority="54">
      <iconSet iconSet="4TrafficLights" showValue="0">
        <cfvo type="percent" val="0"/>
        <cfvo type="num" val="1"/>
        <cfvo type="num" val="2"/>
        <cfvo type="num" val="3"/>
      </iconSet>
    </cfRule>
    <cfRule type="iconSet" priority="55">
      <iconSet iconSet="4TrafficLights" showValue="0">
        <cfvo type="percent" val="0"/>
        <cfvo type="num" val="1"/>
        <cfvo type="num" val="2"/>
        <cfvo type="num" val="3"/>
      </iconSet>
    </cfRule>
    <cfRule type="iconSet" priority="62">
      <iconSet iconSet="4TrafficLights" showValue="0">
        <cfvo type="percent" val="0"/>
        <cfvo type="num" val="1"/>
        <cfvo type="num" val="2"/>
        <cfvo type="num" val="3"/>
      </iconSet>
    </cfRule>
    <cfRule type="iconSet" priority="63">
      <iconSet iconSet="4TrafficLights" showValue="0">
        <cfvo type="percent" val="0"/>
        <cfvo type="num" val="1"/>
        <cfvo type="num" val="2"/>
        <cfvo type="num" val="3"/>
      </iconSet>
    </cfRule>
    <cfRule type="iconSet" priority="64">
      <iconSet iconSet="4TrafficLights" showValue="0">
        <cfvo type="percent" val="0"/>
        <cfvo type="num" val="1"/>
        <cfvo type="num" val="2"/>
        <cfvo type="num" val="3"/>
      </iconSet>
    </cfRule>
    <cfRule type="iconSet" priority="65">
      <iconSet iconSet="4TrafficLights" showValue="0">
        <cfvo type="percent" val="0"/>
        <cfvo type="num" val="1"/>
        <cfvo type="num" val="2"/>
        <cfvo type="num" val="3"/>
      </iconSet>
    </cfRule>
    <cfRule type="iconSet" priority="66">
      <iconSet iconSet="4TrafficLights" showValue="0">
        <cfvo type="percent" val="0"/>
        <cfvo type="num" val="1"/>
        <cfvo type="num" val="2"/>
        <cfvo type="num" val="3"/>
      </iconSet>
    </cfRule>
    <cfRule type="iconSet" priority="67">
      <iconSet iconSet="4TrafficLights" showValue="0">
        <cfvo type="percent" val="0"/>
        <cfvo type="num" val="1"/>
        <cfvo type="num" val="2"/>
        <cfvo type="num" val="3"/>
      </iconSet>
    </cfRule>
    <cfRule type="iconSet" priority="68">
      <iconSet iconSet="4TrafficLights" showValue="0">
        <cfvo type="percent" val="0"/>
        <cfvo type="num" val="1"/>
        <cfvo type="num" val="2"/>
        <cfvo type="num" val="3"/>
      </iconSet>
    </cfRule>
    <cfRule type="iconSet" priority="56">
      <iconSet iconSet="4TrafficLights" showValue="0">
        <cfvo type="percent" val="0"/>
        <cfvo type="num" val="1"/>
        <cfvo type="num" val="2"/>
        <cfvo type="num" val="3"/>
      </iconSet>
    </cfRule>
    <cfRule type="iconSet" priority="60">
      <iconSet iconSet="4TrafficLights" showValue="0">
        <cfvo type="percent" val="0"/>
        <cfvo type="num" val="1"/>
        <cfvo type="num" val="2"/>
        <cfvo type="num" val="3"/>
      </iconSet>
    </cfRule>
    <cfRule type="iconSet" priority="59">
      <iconSet iconSet="4TrafficLights" showValue="0">
        <cfvo type="percent" val="0"/>
        <cfvo type="num" val="1"/>
        <cfvo type="num" val="2"/>
        <cfvo type="num" val="3"/>
      </iconSet>
    </cfRule>
    <cfRule type="iconSet" priority="58">
      <iconSet iconSet="4TrafficLights" showValue="0">
        <cfvo type="percent" val="0"/>
        <cfvo type="num" val="1"/>
        <cfvo type="num" val="2"/>
        <cfvo type="num" val="3"/>
      </iconSet>
    </cfRule>
    <cfRule type="iconSet" priority="57">
      <iconSet iconSet="4TrafficLights" showValue="0">
        <cfvo type="percent" val="0"/>
        <cfvo type="num" val="1"/>
        <cfvo type="num" val="2"/>
        <cfvo type="num" val="3"/>
      </iconSet>
    </cfRule>
    <cfRule type="iconSet" priority="6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8:W28">
    <cfRule type="iconSet" priority="70">
      <iconSet iconSet="4TrafficLights" showValue="0">
        <cfvo type="percent" val="0"/>
        <cfvo type="num" val="1"/>
        <cfvo type="num" val="2"/>
        <cfvo type="num" val="3"/>
      </iconSet>
    </cfRule>
    <cfRule type="iconSet" priority="71">
      <iconSet iconSet="4TrafficLights" showValue="0">
        <cfvo type="percent" val="0"/>
        <cfvo type="num" val="1"/>
        <cfvo type="num" val="2"/>
        <cfvo type="num" val="3"/>
      </iconSet>
    </cfRule>
    <cfRule type="iconSet" priority="72">
      <iconSet iconSet="4TrafficLights" showValue="0">
        <cfvo type="percent" val="0"/>
        <cfvo type="num" val="1"/>
        <cfvo type="num" val="2"/>
        <cfvo type="num" val="3"/>
      </iconSet>
    </cfRule>
    <cfRule type="iconSet" priority="73">
      <iconSet iconSet="4TrafficLights" showValue="0">
        <cfvo type="percent" val="0"/>
        <cfvo type="num" val="1"/>
        <cfvo type="num" val="2"/>
        <cfvo type="num" val="3"/>
      </iconSet>
    </cfRule>
    <cfRule type="iconSet" priority="74">
      <iconSet iconSet="4TrafficLights" showValue="0">
        <cfvo type="percent" val="0"/>
        <cfvo type="num" val="1"/>
        <cfvo type="num" val="2"/>
        <cfvo type="num" val="3"/>
      </iconSet>
    </cfRule>
    <cfRule type="iconSet" priority="75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9:W29">
    <cfRule type="iconSet" priority="88">
      <iconSet iconSet="4TrafficLights" showValue="0">
        <cfvo type="percent" val="0"/>
        <cfvo type="num" val="1"/>
        <cfvo type="num" val="2"/>
        <cfvo type="num" val="3"/>
      </iconSet>
    </cfRule>
    <cfRule type="iconSet" priority="89">
      <iconSet iconSet="4TrafficLights" showValue="0">
        <cfvo type="percent" val="0"/>
        <cfvo type="num" val="1"/>
        <cfvo type="num" val="2"/>
        <cfvo type="num" val="3"/>
      </iconSet>
    </cfRule>
    <cfRule type="iconSet" priority="90">
      <iconSet iconSet="4TrafficLights" showValue="0">
        <cfvo type="percent" val="0"/>
        <cfvo type="num" val="1"/>
        <cfvo type="num" val="2"/>
        <cfvo type="num" val="3"/>
      </iconSet>
    </cfRule>
    <cfRule type="iconSet" priority="91">
      <iconSet iconSet="4TrafficLights" showValue="0">
        <cfvo type="percent" val="0"/>
        <cfvo type="num" val="1"/>
        <cfvo type="num" val="2"/>
        <cfvo type="num" val="3"/>
      </iconSet>
    </cfRule>
    <cfRule type="iconSet" priority="77">
      <iconSet iconSet="4TrafficLights" showValue="0">
        <cfvo type="percent" val="0"/>
        <cfvo type="num" val="1"/>
        <cfvo type="num" val="2"/>
        <cfvo type="num" val="3"/>
      </iconSet>
    </cfRule>
    <cfRule type="iconSet" priority="83">
      <iconSet iconSet="4TrafficLights" showValue="0">
        <cfvo type="percent" val="0"/>
        <cfvo type="num" val="1"/>
        <cfvo type="num" val="2"/>
        <cfvo type="num" val="3"/>
      </iconSet>
    </cfRule>
    <cfRule type="iconSet" priority="84">
      <iconSet iconSet="4TrafficLights" showValue="0">
        <cfvo type="percent" val="0"/>
        <cfvo type="num" val="1"/>
        <cfvo type="num" val="2"/>
        <cfvo type="num" val="3"/>
      </iconSet>
    </cfRule>
    <cfRule type="iconSet" priority="86">
      <iconSet iconSet="4TrafficLights" showValue="0">
        <cfvo type="percent" val="0"/>
        <cfvo type="num" val="1"/>
        <cfvo type="num" val="2"/>
        <cfvo type="num" val="3"/>
      </iconSet>
    </cfRule>
    <cfRule type="iconSet" priority="87">
      <iconSet iconSet="4TrafficLights" showValue="0">
        <cfvo type="percent" val="0"/>
        <cfvo type="num" val="1"/>
        <cfvo type="num" val="2"/>
        <cfvo type="num" val="3"/>
      </iconSet>
    </cfRule>
    <cfRule type="iconSet" priority="79">
      <iconSet iconSet="4TrafficLights" showValue="0">
        <cfvo type="percent" val="0"/>
        <cfvo type="num" val="1"/>
        <cfvo type="num" val="2"/>
        <cfvo type="num" val="3"/>
      </iconSet>
    </cfRule>
    <cfRule type="iconSet" priority="80">
      <iconSet iconSet="4TrafficLights" showValue="0">
        <cfvo type="percent" val="0"/>
        <cfvo type="num" val="1"/>
        <cfvo type="num" val="2"/>
        <cfvo type="num" val="3"/>
      </iconSet>
    </cfRule>
    <cfRule type="iconSet" priority="78">
      <iconSet iconSet="4TrafficLights" showValue="0">
        <cfvo type="percent" val="0"/>
        <cfvo type="num" val="1"/>
        <cfvo type="num" val="2"/>
        <cfvo type="num" val="3"/>
      </iconSet>
    </cfRule>
    <cfRule type="iconSet" priority="81">
      <iconSet iconSet="4TrafficLights" showValue="0">
        <cfvo type="percent" val="0"/>
        <cfvo type="num" val="1"/>
        <cfvo type="num" val="2"/>
        <cfvo type="num" val="3"/>
      </iconSet>
    </cfRule>
    <cfRule type="iconSet" priority="85">
      <iconSet iconSet="4TrafficLights" showValue="0">
        <cfvo type="percent" val="0"/>
        <cfvo type="num" val="1"/>
        <cfvo type="num" val="2"/>
        <cfvo type="num" val="3"/>
      </iconSet>
    </cfRule>
    <cfRule type="iconSet" priority="82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0:W30">
    <cfRule type="iconSet" priority="93">
      <iconSet iconSet="4TrafficLights" showValue="0">
        <cfvo type="percent" val="0"/>
        <cfvo type="num" val="1"/>
        <cfvo type="num" val="2"/>
        <cfvo type="num" val="3"/>
      </iconSet>
    </cfRule>
    <cfRule type="iconSet" priority="94">
      <iconSet iconSet="4TrafficLights" showValue="0">
        <cfvo type="percent" val="0"/>
        <cfvo type="num" val="1"/>
        <cfvo type="num" val="2"/>
        <cfvo type="num" val="3"/>
      </iconSet>
    </cfRule>
    <cfRule type="iconSet" priority="95">
      <iconSet iconSet="4TrafficLights" showValue="0">
        <cfvo type="percent" val="0"/>
        <cfvo type="num" val="1"/>
        <cfvo type="num" val="2"/>
        <cfvo type="num" val="3"/>
      </iconSet>
    </cfRule>
    <cfRule type="iconSet" priority="96">
      <iconSet iconSet="4TrafficLights" showValue="0">
        <cfvo type="percent" val="0"/>
        <cfvo type="num" val="1"/>
        <cfvo type="num" val="2"/>
        <cfvo type="num" val="3"/>
      </iconSet>
    </cfRule>
    <cfRule type="iconSet" priority="97">
      <iconSet iconSet="4TrafficLights" showValue="0">
        <cfvo type="percent" val="0"/>
        <cfvo type="num" val="1"/>
        <cfvo type="num" val="2"/>
        <cfvo type="num" val="3"/>
      </iconSet>
    </cfRule>
    <cfRule type="iconSet" priority="98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1:W31">
    <cfRule type="iconSet" priority="100">
      <iconSet iconSet="4TrafficLights" showValue="0">
        <cfvo type="percent" val="0"/>
        <cfvo type="num" val="1"/>
        <cfvo type="num" val="2"/>
        <cfvo type="num" val="3"/>
      </iconSet>
    </cfRule>
    <cfRule type="iconSet" priority="101">
      <iconSet iconSet="4TrafficLights" showValue="0">
        <cfvo type="percent" val="0"/>
        <cfvo type="num" val="1"/>
        <cfvo type="num" val="2"/>
        <cfvo type="num" val="3"/>
      </iconSet>
    </cfRule>
    <cfRule type="iconSet" priority="102">
      <iconSet iconSet="4TrafficLights" showValue="0">
        <cfvo type="percent" val="0"/>
        <cfvo type="num" val="1"/>
        <cfvo type="num" val="2"/>
        <cfvo type="num" val="3"/>
      </iconSet>
    </cfRule>
    <cfRule type="iconSet" priority="103">
      <iconSet iconSet="4TrafficLights" showValue="0">
        <cfvo type="percent" val="0"/>
        <cfvo type="num" val="1"/>
        <cfvo type="num" val="2"/>
        <cfvo type="num" val="3"/>
      </iconSet>
    </cfRule>
    <cfRule type="iconSet" priority="104">
      <iconSet iconSet="4TrafficLights" showValue="0">
        <cfvo type="percent" val="0"/>
        <cfvo type="num" val="1"/>
        <cfvo type="num" val="2"/>
        <cfvo type="num" val="3"/>
      </iconSet>
    </cfRule>
    <cfRule type="iconSet" priority="105">
      <iconSet iconSet="4TrafficLights" showValue="0">
        <cfvo type="percent" val="0"/>
        <cfvo type="num" val="1"/>
        <cfvo type="num" val="2"/>
        <cfvo type="num" val="3"/>
      </iconSet>
    </cfRule>
    <cfRule type="iconSet" priority="108">
      <iconSet iconSet="4TrafficLights" showValue="0">
        <cfvo type="percent" val="0"/>
        <cfvo type="num" val="1"/>
        <cfvo type="num" val="2"/>
        <cfvo type="num" val="3"/>
      </iconSet>
    </cfRule>
    <cfRule type="iconSet" priority="109">
      <iconSet iconSet="4TrafficLights" showValue="0">
        <cfvo type="percent" val="0"/>
        <cfvo type="num" val="1"/>
        <cfvo type="num" val="2"/>
        <cfvo type="num" val="3"/>
      </iconSet>
    </cfRule>
    <cfRule type="iconSet" priority="112">
      <iconSet iconSet="4TrafficLights" showValue="0">
        <cfvo type="percent" val="0"/>
        <cfvo type="num" val="1"/>
        <cfvo type="num" val="2"/>
        <cfvo type="num" val="3"/>
      </iconSet>
    </cfRule>
    <cfRule type="iconSet" priority="110">
      <iconSet iconSet="4TrafficLights" showValue="0">
        <cfvo type="percent" val="0"/>
        <cfvo type="num" val="1"/>
        <cfvo type="num" val="2"/>
        <cfvo type="num" val="3"/>
      </iconSet>
    </cfRule>
    <cfRule type="iconSet" priority="111">
      <iconSet iconSet="4TrafficLights" showValue="0">
        <cfvo type="percent" val="0"/>
        <cfvo type="num" val="1"/>
        <cfvo type="num" val="2"/>
        <cfvo type="num" val="3"/>
      </iconSet>
    </cfRule>
    <cfRule type="iconSet" priority="107">
      <iconSet iconSet="4TrafficLights" showValue="0">
        <cfvo type="percent" val="0"/>
        <cfvo type="num" val="1"/>
        <cfvo type="num" val="2"/>
        <cfvo type="num" val="3"/>
      </iconSet>
    </cfRule>
    <cfRule type="iconSet" priority="113">
      <iconSet iconSet="4TrafficLights" showValue="0">
        <cfvo type="percent" val="0"/>
        <cfvo type="num" val="1"/>
        <cfvo type="num" val="2"/>
        <cfvo type="num" val="3"/>
      </iconSet>
    </cfRule>
    <cfRule type="iconSet" priority="114">
      <iconSet iconSet="4TrafficLights" showValue="0">
        <cfvo type="percent" val="0"/>
        <cfvo type="num" val="1"/>
        <cfvo type="num" val="2"/>
        <cfvo type="num" val="3"/>
      </iconSet>
    </cfRule>
    <cfRule type="iconSet" priority="106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2:W32">
    <cfRule type="iconSet" priority="118">
      <iconSet iconSet="4TrafficLights" showValue="0">
        <cfvo type="percent" val="0"/>
        <cfvo type="num" val="1"/>
        <cfvo type="num" val="2"/>
        <cfvo type="num" val="3"/>
      </iconSet>
    </cfRule>
    <cfRule type="iconSet" priority="119">
      <iconSet iconSet="4TrafficLights" showValue="0">
        <cfvo type="percent" val="0"/>
        <cfvo type="num" val="1"/>
        <cfvo type="num" val="2"/>
        <cfvo type="num" val="3"/>
      </iconSet>
    </cfRule>
    <cfRule type="iconSet" priority="120">
      <iconSet iconSet="4TrafficLights" showValue="0">
        <cfvo type="percent" val="0"/>
        <cfvo type="num" val="1"/>
        <cfvo type="num" val="2"/>
        <cfvo type="num" val="3"/>
      </iconSet>
    </cfRule>
    <cfRule type="iconSet" priority="121">
      <iconSet iconSet="4TrafficLights" showValue="0">
        <cfvo type="percent" val="0"/>
        <cfvo type="num" val="1"/>
        <cfvo type="num" val="2"/>
        <cfvo type="num" val="3"/>
      </iconSet>
    </cfRule>
    <cfRule type="iconSet" priority="116">
      <iconSet iconSet="4TrafficLights" showValue="0">
        <cfvo type="percent" val="0"/>
        <cfvo type="num" val="1"/>
        <cfvo type="num" val="2"/>
        <cfvo type="num" val="3"/>
      </iconSet>
    </cfRule>
    <cfRule type="iconSet" priority="117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3:W33">
    <cfRule type="iconSet" priority="123">
      <iconSet iconSet="4TrafficLights" showValue="0">
        <cfvo type="percent" val="0"/>
        <cfvo type="num" val="1"/>
        <cfvo type="num" val="2"/>
        <cfvo type="num" val="3"/>
      </iconSet>
    </cfRule>
    <cfRule type="iconSet" priority="131">
      <iconSet iconSet="4TrafficLights" showValue="0">
        <cfvo type="percent" val="0"/>
        <cfvo type="num" val="1"/>
        <cfvo type="num" val="2"/>
        <cfvo type="num" val="3"/>
      </iconSet>
    </cfRule>
    <cfRule type="iconSet" priority="132">
      <iconSet iconSet="4TrafficLights" showValue="0">
        <cfvo type="percent" val="0"/>
        <cfvo type="num" val="1"/>
        <cfvo type="num" val="2"/>
        <cfvo type="num" val="3"/>
      </iconSet>
    </cfRule>
    <cfRule type="iconSet" priority="133">
      <iconSet iconSet="4TrafficLights" showValue="0">
        <cfvo type="percent" val="0"/>
        <cfvo type="num" val="1"/>
        <cfvo type="num" val="2"/>
        <cfvo type="num" val="3"/>
      </iconSet>
    </cfRule>
    <cfRule type="iconSet" priority="124">
      <iconSet iconSet="4TrafficLights" showValue="0">
        <cfvo type="percent" val="0"/>
        <cfvo type="num" val="1"/>
        <cfvo type="num" val="2"/>
        <cfvo type="num" val="3"/>
      </iconSet>
    </cfRule>
    <cfRule type="iconSet" priority="135">
      <iconSet iconSet="4TrafficLights" showValue="0">
        <cfvo type="percent" val="0"/>
        <cfvo type="num" val="1"/>
        <cfvo type="num" val="2"/>
        <cfvo type="num" val="3"/>
      </iconSet>
    </cfRule>
    <cfRule type="iconSet" priority="136">
      <iconSet iconSet="4TrafficLights" showValue="0">
        <cfvo type="percent" val="0"/>
        <cfvo type="num" val="1"/>
        <cfvo type="num" val="2"/>
        <cfvo type="num" val="3"/>
      </iconSet>
    </cfRule>
    <cfRule type="iconSet" priority="137">
      <iconSet iconSet="4TrafficLights" showValue="0">
        <cfvo type="percent" val="0"/>
        <cfvo type="num" val="1"/>
        <cfvo type="num" val="2"/>
        <cfvo type="num" val="3"/>
      </iconSet>
    </cfRule>
    <cfRule type="iconSet" priority="125">
      <iconSet iconSet="4TrafficLights" showValue="0">
        <cfvo type="percent" val="0"/>
        <cfvo type="num" val="1"/>
        <cfvo type="num" val="2"/>
        <cfvo type="num" val="3"/>
      </iconSet>
    </cfRule>
    <cfRule type="iconSet" priority="126">
      <iconSet iconSet="4TrafficLights" showValue="0">
        <cfvo type="percent" val="0"/>
        <cfvo type="num" val="1"/>
        <cfvo type="num" val="2"/>
        <cfvo type="num" val="3"/>
      </iconSet>
    </cfRule>
    <cfRule type="iconSet" priority="127">
      <iconSet iconSet="4TrafficLights" showValue="0">
        <cfvo type="percent" val="0"/>
        <cfvo type="num" val="1"/>
        <cfvo type="num" val="2"/>
        <cfvo type="num" val="3"/>
      </iconSet>
    </cfRule>
    <cfRule type="iconSet" priority="134">
      <iconSet iconSet="4TrafficLights" showValue="0">
        <cfvo type="percent" val="0"/>
        <cfvo type="num" val="1"/>
        <cfvo type="num" val="2"/>
        <cfvo type="num" val="3"/>
      </iconSet>
    </cfRule>
    <cfRule type="iconSet" priority="128">
      <iconSet iconSet="4TrafficLights" showValue="0">
        <cfvo type="percent" val="0"/>
        <cfvo type="num" val="1"/>
        <cfvo type="num" val="2"/>
        <cfvo type="num" val="3"/>
      </iconSet>
    </cfRule>
    <cfRule type="iconSet" priority="129">
      <iconSet iconSet="4TrafficLights" showValue="0">
        <cfvo type="percent" val="0"/>
        <cfvo type="num" val="1"/>
        <cfvo type="num" val="2"/>
        <cfvo type="num" val="3"/>
      </iconSet>
    </cfRule>
    <cfRule type="iconSet" priority="130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W22 V22:V33">
    <cfRule type="iconSet" priority="145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BJ28:BK29">
    <cfRule type="iconSet" priority="144">
      <iconSet iconSet="3Flags" showValue="0">
        <cfvo type="percent" val="0"/>
        <cfvo type="num" val="2"/>
        <cfvo type="num" val="3"/>
      </iconSet>
    </cfRule>
  </conditionalFormatting>
  <conditionalFormatting sqref="BJ30:BK31">
    <cfRule type="iconSet" priority="143">
      <iconSet iconSet="3Flags" showValue="0">
        <cfvo type="percent" val="0"/>
        <cfvo type="num" val="2"/>
        <cfvo type="num" val="3"/>
      </iconSet>
    </cfRule>
  </conditionalFormatting>
  <conditionalFormatting sqref="BJ32:BK33">
    <cfRule type="iconSet" priority="142">
      <iconSet iconSet="3Flags" showValue="0">
        <cfvo type="percent" val="0"/>
        <cfvo type="num" val="2"/>
        <cfvo type="num" val="3"/>
      </iconSet>
    </cfRule>
  </conditionalFormatting>
  <pageMargins left="0.2" right="0.15" top="0.78740157480314965" bottom="0.78740157480314965" header="0.31496062992125984" footer="0.31496062992125984"/>
  <pageSetup paperSize="9" scale="93" orientation="landscape" horizontalDpi="4294967293" verticalDpi="4294967293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Plan22">
    <tabColor theme="7" tint="0.79998168889431442"/>
    <pageSetUpPr fitToPage="1"/>
  </sheetPr>
  <dimension ref="A1:CL34"/>
  <sheetViews>
    <sheetView showGridLines="0" showRowColHeaders="0" workbookViewId="0"/>
  </sheetViews>
  <sheetFormatPr baseColWidth="10" defaultColWidth="9.109375" defaultRowHeight="15" customHeight="1" x14ac:dyDescent="0.3"/>
  <cols>
    <col min="1" max="90" width="1.6640625" style="1" customWidth="1"/>
    <col min="91" max="116" width="9.109375" style="1" customWidth="1"/>
    <col min="117" max="16384" width="9.109375" style="1"/>
  </cols>
  <sheetData>
    <row r="1" spans="1:90" s="72" customFormat="1" ht="15" customHeight="1" x14ac:dyDescent="0.3"/>
    <row r="2" spans="1:90" s="72" customFormat="1" ht="15" customHeight="1" x14ac:dyDescent="0.3"/>
    <row r="3" spans="1:90" s="72" customFormat="1" ht="15" customHeight="1" x14ac:dyDescent="0.3"/>
    <row r="4" spans="1:90" s="72" customFormat="1" ht="15" customHeight="1" x14ac:dyDescent="0.3">
      <c r="BF4" s="80">
        <f>+Objetivos!K4</f>
        <v>0</v>
      </c>
    </row>
    <row r="5" spans="1:90" s="72" customFormat="1" ht="15" customHeight="1" x14ac:dyDescent="0.3"/>
    <row r="6" spans="1:90" s="72" customFormat="1" ht="15" customHeight="1" x14ac:dyDescent="0.3">
      <c r="B6" s="208">
        <f>+Internos1!B6:C6</f>
        <v>2</v>
      </c>
      <c r="C6" s="208"/>
      <c r="E6" s="150" t="s">
        <v>148</v>
      </c>
      <c r="BX6" s="218"/>
      <c r="BY6" s="218"/>
      <c r="BZ6" s="218"/>
    </row>
    <row r="7" spans="1:90" s="72" customFormat="1" ht="15" customHeight="1" x14ac:dyDescent="0.3">
      <c r="BX7" s="218"/>
      <c r="BY7" s="218"/>
      <c r="BZ7" s="218"/>
      <c r="CA7" s="219"/>
      <c r="CB7" s="219"/>
      <c r="CC7" s="219"/>
      <c r="CD7" s="219"/>
      <c r="CE7" s="219"/>
      <c r="CF7" s="219"/>
      <c r="CG7" s="219"/>
      <c r="CH7" s="219"/>
      <c r="CI7" s="219"/>
      <c r="CJ7" s="219"/>
      <c r="CK7" s="219"/>
      <c r="CL7" s="219"/>
    </row>
    <row r="8" spans="1:90" ht="14.4" x14ac:dyDescent="0.3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7"/>
    </row>
    <row r="9" spans="1:90" ht="14.4" x14ac:dyDescent="0.3">
      <c r="A9" s="11" t="s">
        <v>78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7"/>
      <c r="Y9" s="10" t="s">
        <v>85</v>
      </c>
      <c r="BM9" s="10" t="s">
        <v>86</v>
      </c>
    </row>
    <row r="10" spans="1:90" ht="14.4" x14ac:dyDescent="0.3">
      <c r="A10" s="276">
        <f>+Internos1!A16:B16</f>
        <v>2</v>
      </c>
      <c r="B10" s="276"/>
      <c r="C10" s="38" t="str">
        <f>+Objetivos!B23</f>
        <v>Optimizar Compras</v>
      </c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33"/>
      <c r="BJ10" s="221"/>
      <c r="BK10" s="222"/>
      <c r="BL10" s="222"/>
      <c r="BM10" s="222"/>
      <c r="BN10" s="222"/>
      <c r="BO10" s="222"/>
      <c r="BP10" s="222"/>
      <c r="BQ10" s="222"/>
      <c r="BR10" s="222"/>
      <c r="BS10" s="222"/>
      <c r="BT10" s="222"/>
      <c r="BU10" s="222"/>
      <c r="BV10" s="222"/>
      <c r="BW10" s="222"/>
      <c r="BX10" s="222"/>
      <c r="BY10" s="222"/>
      <c r="BZ10" s="222"/>
      <c r="CA10" s="222"/>
      <c r="CB10" s="222"/>
      <c r="CC10" s="222"/>
      <c r="CD10" s="222"/>
      <c r="CE10" s="222"/>
      <c r="CF10" s="222"/>
      <c r="CG10" s="222"/>
      <c r="CH10" s="222"/>
      <c r="CI10" s="222"/>
      <c r="CJ10" s="222"/>
      <c r="CK10" s="223"/>
    </row>
    <row r="11" spans="1:90" ht="14.4" x14ac:dyDescent="0.3">
      <c r="A11" s="276">
        <f>+Internos2!A16:B16</f>
        <v>2</v>
      </c>
      <c r="B11" s="276"/>
      <c r="C11" s="38" t="str">
        <f>+Objetivos!B24</f>
        <v xml:space="preserve">Mejorar Rendimiento </v>
      </c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3"/>
      <c r="BJ11" s="224"/>
      <c r="BK11" s="225"/>
      <c r="BL11" s="225"/>
      <c r="BM11" s="225"/>
      <c r="BN11" s="225"/>
      <c r="BO11" s="225"/>
      <c r="BP11" s="225"/>
      <c r="BQ11" s="225"/>
      <c r="BR11" s="225"/>
      <c r="BS11" s="225"/>
      <c r="BT11" s="225"/>
      <c r="BU11" s="225"/>
      <c r="BV11" s="225"/>
      <c r="BW11" s="225"/>
      <c r="BX11" s="225"/>
      <c r="BY11" s="225"/>
      <c r="BZ11" s="225"/>
      <c r="CA11" s="225"/>
      <c r="CB11" s="225"/>
      <c r="CC11" s="225"/>
      <c r="CD11" s="225"/>
      <c r="CE11" s="225"/>
      <c r="CF11" s="225"/>
      <c r="CG11" s="225"/>
      <c r="CH11" s="225"/>
      <c r="CI11" s="225"/>
      <c r="CJ11" s="225"/>
      <c r="CK11" s="226"/>
    </row>
    <row r="12" spans="1:90" ht="14.4" x14ac:dyDescent="0.3">
      <c r="A12" s="278">
        <f>+A16</f>
        <v>3</v>
      </c>
      <c r="B12" s="278"/>
      <c r="C12" s="153" t="str">
        <f>+Objetivos!B25</f>
        <v>Reducir Gastos Fijos</v>
      </c>
      <c r="D12" s="153"/>
      <c r="E12" s="153"/>
      <c r="F12" s="153"/>
      <c r="G12" s="153"/>
      <c r="H12" s="153"/>
      <c r="I12" s="153"/>
      <c r="J12" s="153"/>
      <c r="K12" s="153"/>
      <c r="L12" s="153"/>
      <c r="M12" s="153"/>
      <c r="N12" s="153"/>
      <c r="O12" s="153"/>
      <c r="P12" s="153"/>
      <c r="Q12" s="153"/>
      <c r="R12" s="153"/>
      <c r="S12" s="153"/>
      <c r="T12" s="153"/>
      <c r="BJ12" s="224"/>
      <c r="BK12" s="225"/>
      <c r="BL12" s="225"/>
      <c r="BM12" s="225"/>
      <c r="BN12" s="225"/>
      <c r="BO12" s="225"/>
      <c r="BP12" s="225"/>
      <c r="BQ12" s="225"/>
      <c r="BR12" s="225"/>
      <c r="BS12" s="225"/>
      <c r="BT12" s="225"/>
      <c r="BU12" s="225"/>
      <c r="BV12" s="225"/>
      <c r="BW12" s="225"/>
      <c r="BX12" s="225"/>
      <c r="BY12" s="225"/>
      <c r="BZ12" s="225"/>
      <c r="CA12" s="225"/>
      <c r="CB12" s="225"/>
      <c r="CC12" s="225"/>
      <c r="CD12" s="225"/>
      <c r="CE12" s="225"/>
      <c r="CF12" s="225"/>
      <c r="CG12" s="225"/>
      <c r="CH12" s="225"/>
      <c r="CI12" s="225"/>
      <c r="CJ12" s="225"/>
      <c r="CK12" s="226"/>
    </row>
    <row r="13" spans="1:90" ht="14.4" x14ac:dyDescent="0.3">
      <c r="A13" s="276">
        <f>+Internos4!A16:B16</f>
        <v>3</v>
      </c>
      <c r="B13" s="276"/>
      <c r="C13" s="38" t="str">
        <f>+Objetivos!B26</f>
        <v>Aumentar Productividad</v>
      </c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7"/>
      <c r="BJ13" s="224"/>
      <c r="BK13" s="225"/>
      <c r="BL13" s="225"/>
      <c r="BM13" s="225"/>
      <c r="BN13" s="225"/>
      <c r="BO13" s="225"/>
      <c r="BP13" s="225"/>
      <c r="BQ13" s="225"/>
      <c r="BR13" s="225"/>
      <c r="BS13" s="225"/>
      <c r="BT13" s="225"/>
      <c r="BU13" s="225"/>
      <c r="BV13" s="225"/>
      <c r="BW13" s="225"/>
      <c r="BX13" s="225"/>
      <c r="BY13" s="225"/>
      <c r="BZ13" s="225"/>
      <c r="CA13" s="225"/>
      <c r="CB13" s="225"/>
      <c r="CC13" s="225"/>
      <c r="CD13" s="225"/>
      <c r="CE13" s="225"/>
      <c r="CF13" s="225"/>
      <c r="CG13" s="225"/>
      <c r="CH13" s="225"/>
      <c r="CI13" s="225"/>
      <c r="CJ13" s="225"/>
      <c r="CK13" s="226"/>
    </row>
    <row r="14" spans="1:90" ht="14.4" x14ac:dyDescent="0.3">
      <c r="A14" s="276">
        <f>+Internos5!A16:B16</f>
        <v>2</v>
      </c>
      <c r="B14" s="276"/>
      <c r="C14" s="38" t="str">
        <f>+Objetivos!B27</f>
        <v>Reducir Tiempos Admon.</v>
      </c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7"/>
      <c r="BJ14" s="224"/>
      <c r="BK14" s="225"/>
      <c r="BL14" s="225"/>
      <c r="BM14" s="225"/>
      <c r="BN14" s="225"/>
      <c r="BO14" s="225"/>
      <c r="BP14" s="225"/>
      <c r="BQ14" s="225"/>
      <c r="BR14" s="225"/>
      <c r="BS14" s="225"/>
      <c r="BT14" s="225"/>
      <c r="BU14" s="225"/>
      <c r="BV14" s="225"/>
      <c r="BW14" s="225"/>
      <c r="BX14" s="225"/>
      <c r="BY14" s="225"/>
      <c r="BZ14" s="225"/>
      <c r="CA14" s="225"/>
      <c r="CB14" s="225"/>
      <c r="CC14" s="225"/>
      <c r="CD14" s="225"/>
      <c r="CE14" s="225"/>
      <c r="CF14" s="225"/>
      <c r="CG14" s="225"/>
      <c r="CH14" s="225"/>
      <c r="CI14" s="225"/>
      <c r="CJ14" s="225"/>
      <c r="CK14" s="226"/>
    </row>
    <row r="15" spans="1:90" ht="14.4" x14ac:dyDescent="0.3">
      <c r="A15" s="12" t="s">
        <v>28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7"/>
      <c r="BJ15" s="224"/>
      <c r="BK15" s="225"/>
      <c r="BL15" s="225"/>
      <c r="BM15" s="225"/>
      <c r="BN15" s="225"/>
      <c r="BO15" s="225"/>
      <c r="BP15" s="225"/>
      <c r="BQ15" s="225"/>
      <c r="BR15" s="225"/>
      <c r="BS15" s="225"/>
      <c r="BT15" s="225"/>
      <c r="BU15" s="225"/>
      <c r="BV15" s="225"/>
      <c r="BW15" s="225"/>
      <c r="BX15" s="225"/>
      <c r="BY15" s="225"/>
      <c r="BZ15" s="225"/>
      <c r="CA15" s="225"/>
      <c r="CB15" s="225"/>
      <c r="CC15" s="225"/>
      <c r="CD15" s="225"/>
      <c r="CE15" s="225"/>
      <c r="CF15" s="225"/>
      <c r="CG15" s="225"/>
      <c r="CH15" s="225"/>
      <c r="CI15" s="225"/>
      <c r="CJ15" s="225"/>
      <c r="CK15" s="226"/>
    </row>
    <row r="16" spans="1:90" ht="14.4" x14ac:dyDescent="0.3">
      <c r="A16" s="220">
        <f>IF(Q23&lt;1.8,1,IF(Q23&gt;2.8,3,IF(Q23&lt;2.8&gt;1.8,2,0)))</f>
        <v>3</v>
      </c>
      <c r="B16" s="220"/>
      <c r="C16" s="4" t="str">
        <f>Objetivos!C25</f>
        <v>-</v>
      </c>
      <c r="D16" s="4" t="str">
        <f>Objetivos!D25</f>
        <v>Gastos Fijos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7"/>
      <c r="BJ16" s="227"/>
      <c r="BK16" s="228"/>
      <c r="BL16" s="228"/>
      <c r="BM16" s="228"/>
      <c r="BN16" s="228"/>
      <c r="BO16" s="228"/>
      <c r="BP16" s="228"/>
      <c r="BQ16" s="228"/>
      <c r="BR16" s="228"/>
      <c r="BS16" s="228"/>
      <c r="BT16" s="228"/>
      <c r="BU16" s="228"/>
      <c r="BV16" s="228"/>
      <c r="BW16" s="228"/>
      <c r="BX16" s="228"/>
      <c r="BY16" s="228"/>
      <c r="BZ16" s="228"/>
      <c r="CA16" s="228"/>
      <c r="CB16" s="228"/>
      <c r="CC16" s="228"/>
      <c r="CD16" s="228"/>
      <c r="CE16" s="228"/>
      <c r="CF16" s="228"/>
      <c r="CG16" s="228"/>
      <c r="CH16" s="228"/>
      <c r="CI16" s="228"/>
      <c r="CJ16" s="228"/>
      <c r="CK16" s="229"/>
    </row>
    <row r="17" spans="1:89" ht="14.4" x14ac:dyDescent="0.3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7"/>
    </row>
    <row r="18" spans="1:89" ht="14.4" x14ac:dyDescent="0.3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7"/>
      <c r="BM18" s="10" t="s">
        <v>87</v>
      </c>
    </row>
    <row r="19" spans="1:89" ht="14.4" x14ac:dyDescent="0.3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7"/>
      <c r="BJ19" s="221"/>
      <c r="BK19" s="222"/>
      <c r="BL19" s="222"/>
      <c r="BM19" s="222"/>
      <c r="BN19" s="222"/>
      <c r="BO19" s="222"/>
      <c r="BP19" s="222"/>
      <c r="BQ19" s="222"/>
      <c r="BR19" s="222"/>
      <c r="BS19" s="222"/>
      <c r="BT19" s="222"/>
      <c r="BU19" s="222"/>
      <c r="BV19" s="222"/>
      <c r="BW19" s="222"/>
      <c r="BX19" s="222"/>
      <c r="BY19" s="222"/>
      <c r="BZ19" s="222"/>
      <c r="CA19" s="222"/>
      <c r="CB19" s="222"/>
      <c r="CC19" s="222"/>
      <c r="CD19" s="222"/>
      <c r="CE19" s="222"/>
      <c r="CF19" s="222"/>
      <c r="CG19" s="222"/>
      <c r="CH19" s="222"/>
      <c r="CI19" s="222"/>
      <c r="CJ19" s="222"/>
      <c r="CK19" s="223"/>
    </row>
    <row r="20" spans="1:89" ht="14.4" x14ac:dyDescent="0.3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7"/>
      <c r="BJ20" s="224"/>
      <c r="BK20" s="225"/>
      <c r="BL20" s="225"/>
      <c r="BM20" s="225"/>
      <c r="BN20" s="225"/>
      <c r="BO20" s="225"/>
      <c r="BP20" s="225"/>
      <c r="BQ20" s="225"/>
      <c r="BR20" s="225"/>
      <c r="BS20" s="225"/>
      <c r="BT20" s="225"/>
      <c r="BU20" s="225"/>
      <c r="BV20" s="225"/>
      <c r="BW20" s="225"/>
      <c r="BX20" s="225"/>
      <c r="BY20" s="225"/>
      <c r="BZ20" s="225"/>
      <c r="CA20" s="225"/>
      <c r="CB20" s="225"/>
      <c r="CC20" s="225"/>
      <c r="CD20" s="225"/>
      <c r="CE20" s="225"/>
      <c r="CF20" s="225"/>
      <c r="CG20" s="225"/>
      <c r="CH20" s="225"/>
      <c r="CI20" s="225"/>
      <c r="CJ20" s="225"/>
      <c r="CK20" s="226"/>
    </row>
    <row r="21" spans="1:89" ht="14.4" x14ac:dyDescent="0.3">
      <c r="A21" s="4"/>
      <c r="B21" s="4"/>
      <c r="C21" s="4"/>
      <c r="D21" s="4"/>
      <c r="E21" s="4"/>
      <c r="F21" s="4"/>
      <c r="G21" s="4"/>
      <c r="H21" s="29"/>
      <c r="I21" s="29"/>
      <c r="J21" s="29"/>
      <c r="K21" s="29"/>
      <c r="L21" s="34"/>
      <c r="M21" s="34"/>
      <c r="N21" s="34"/>
      <c r="O21" s="34"/>
      <c r="P21" s="34"/>
      <c r="Q21" s="34"/>
      <c r="R21" s="34"/>
      <c r="S21" s="34"/>
      <c r="T21" s="35"/>
      <c r="X21" s="260" t="s">
        <v>29</v>
      </c>
      <c r="Y21" s="260"/>
      <c r="Z21" s="260"/>
      <c r="AA21" s="260"/>
      <c r="AB21" s="260"/>
      <c r="AC21" s="260"/>
      <c r="AD21" s="260"/>
      <c r="AE21" s="260"/>
      <c r="AF21" s="260"/>
      <c r="AG21" s="260" t="s">
        <v>17</v>
      </c>
      <c r="AH21" s="260"/>
      <c r="AI21" s="260"/>
      <c r="AJ21" s="260"/>
      <c r="AK21" s="260"/>
      <c r="AL21" s="260"/>
      <c r="AM21" s="260"/>
      <c r="AN21" s="260"/>
      <c r="AO21" s="260"/>
      <c r="AP21" s="260" t="s">
        <v>0</v>
      </c>
      <c r="AQ21" s="260"/>
      <c r="AR21" s="260"/>
      <c r="AS21" s="260"/>
      <c r="AT21" s="260"/>
      <c r="AU21" s="260"/>
      <c r="AV21" s="260"/>
      <c r="AW21" s="260"/>
      <c r="AX21" s="260"/>
      <c r="AY21" s="260" t="s">
        <v>22</v>
      </c>
      <c r="AZ21" s="260"/>
      <c r="BA21" s="260"/>
      <c r="BB21" s="260"/>
      <c r="BC21" s="260"/>
      <c r="BD21" s="260"/>
      <c r="BE21" s="260"/>
      <c r="BF21" s="260"/>
      <c r="BG21" s="260"/>
      <c r="BJ21" s="224"/>
      <c r="BK21" s="225"/>
      <c r="BL21" s="225"/>
      <c r="BM21" s="225"/>
      <c r="BN21" s="225"/>
      <c r="BO21" s="225"/>
      <c r="BP21" s="225"/>
      <c r="BQ21" s="225"/>
      <c r="BR21" s="225"/>
      <c r="BS21" s="225"/>
      <c r="BT21" s="225"/>
      <c r="BU21" s="225"/>
      <c r="BV21" s="225"/>
      <c r="BW21" s="225"/>
      <c r="BX21" s="225"/>
      <c r="BY21" s="225"/>
      <c r="BZ21" s="225"/>
      <c r="CA21" s="225"/>
      <c r="CB21" s="225"/>
      <c r="CC21" s="225"/>
      <c r="CD21" s="225"/>
      <c r="CE21" s="225"/>
      <c r="CF21" s="225"/>
      <c r="CG21" s="225"/>
      <c r="CH21" s="225"/>
      <c r="CI21" s="225"/>
      <c r="CJ21" s="225"/>
      <c r="CK21" s="226"/>
    </row>
    <row r="22" spans="1:89" ht="14.4" x14ac:dyDescent="0.3">
      <c r="A22" s="4"/>
      <c r="B22" s="4"/>
      <c r="C22" s="4"/>
      <c r="D22" s="4"/>
      <c r="E22" s="4"/>
      <c r="F22" s="4"/>
      <c r="G22" s="4"/>
      <c r="H22" s="29"/>
      <c r="I22" s="29"/>
      <c r="J22" s="29"/>
      <c r="K22" s="29"/>
      <c r="L22" s="34"/>
      <c r="M22" s="34"/>
      <c r="N22" s="34"/>
      <c r="O22" s="34"/>
      <c r="P22" s="34"/>
      <c r="Q22" s="34"/>
      <c r="R22" s="275">
        <f>COUNTIF(T22:T33,"&gt;0")</f>
        <v>12</v>
      </c>
      <c r="S22" s="275"/>
      <c r="T22" s="35">
        <f>IF(V22&lt;4,V22,0)</f>
        <v>3</v>
      </c>
      <c r="V22" s="264">
        <f>IF(AY22=0,0,INDEX('Aux Datos 1'!$AT:$BF,MATCH('Aux Datos 1'!$AT$26,'Aux Datos 1'!$AT:$AT,0),MATCH(LEFT(X22,3),'Aux Datos 1'!$AT$7:$BF$7,0)))</f>
        <v>3</v>
      </c>
      <c r="W22" s="264"/>
      <c r="X22" s="261" t="s">
        <v>89</v>
      </c>
      <c r="Y22" s="261"/>
      <c r="Z22" s="261"/>
      <c r="AA22" s="261"/>
      <c r="AB22" s="261"/>
      <c r="AC22" s="261"/>
      <c r="AD22" s="261"/>
      <c r="AE22" s="261"/>
      <c r="AF22" s="261"/>
      <c r="AG22" s="262">
        <f>'Aux Datos 2'!$D$103</f>
        <v>27000</v>
      </c>
      <c r="AH22" s="262"/>
      <c r="AI22" s="262"/>
      <c r="AJ22" s="262"/>
      <c r="AK22" s="262"/>
      <c r="AL22" s="262"/>
      <c r="AM22" s="262"/>
      <c r="AN22" s="262"/>
      <c r="AO22" s="262"/>
      <c r="AP22" s="262">
        <f>'Aux Datos 2'!$D$102</f>
        <v>25000</v>
      </c>
      <c r="AQ22" s="262"/>
      <c r="AR22" s="262"/>
      <c r="AS22" s="262"/>
      <c r="AT22" s="262"/>
      <c r="AU22" s="262"/>
      <c r="AV22" s="262"/>
      <c r="AW22" s="262"/>
      <c r="AX22" s="262"/>
      <c r="AY22" s="259">
        <f>+'Aux Datos 1'!AF$26</f>
        <v>0.92592592592592593</v>
      </c>
      <c r="AZ22" s="259"/>
      <c r="BA22" s="259"/>
      <c r="BB22" s="259"/>
      <c r="BC22" s="259"/>
      <c r="BD22" s="259"/>
      <c r="BE22" s="259"/>
      <c r="BF22" s="259"/>
      <c r="BG22" s="259"/>
      <c r="BJ22" s="224"/>
      <c r="BK22" s="225"/>
      <c r="BL22" s="225"/>
      <c r="BM22" s="225"/>
      <c r="BN22" s="225"/>
      <c r="BO22" s="225"/>
      <c r="BP22" s="225"/>
      <c r="BQ22" s="225"/>
      <c r="BR22" s="225"/>
      <c r="BS22" s="225"/>
      <c r="BT22" s="225"/>
      <c r="BU22" s="225"/>
      <c r="BV22" s="225"/>
      <c r="BW22" s="225"/>
      <c r="BX22" s="225"/>
      <c r="BY22" s="225"/>
      <c r="BZ22" s="225"/>
      <c r="CA22" s="225"/>
      <c r="CB22" s="225"/>
      <c r="CC22" s="225"/>
      <c r="CD22" s="225"/>
      <c r="CE22" s="225"/>
      <c r="CF22" s="225"/>
      <c r="CG22" s="225"/>
      <c r="CH22" s="225"/>
      <c r="CI22" s="225"/>
      <c r="CJ22" s="225"/>
      <c r="CK22" s="226"/>
    </row>
    <row r="23" spans="1:89" ht="14.4" x14ac:dyDescent="0.3">
      <c r="A23" s="4"/>
      <c r="B23" s="4"/>
      <c r="C23" s="4"/>
      <c r="D23" s="4"/>
      <c r="E23" s="4"/>
      <c r="F23" s="4"/>
      <c r="G23" s="4"/>
      <c r="H23" s="29"/>
      <c r="I23" s="29"/>
      <c r="J23" s="29"/>
      <c r="K23" s="29"/>
      <c r="L23" s="34"/>
      <c r="M23" s="34"/>
      <c r="N23" s="275">
        <f>+Q23</f>
        <v>2.8333333333333335</v>
      </c>
      <c r="O23" s="275"/>
      <c r="P23" s="34"/>
      <c r="Q23" s="34">
        <f>IF(R23=0,0,R23/R22)</f>
        <v>2.8333333333333335</v>
      </c>
      <c r="R23" s="275">
        <f>SUM(T22:T33)</f>
        <v>34</v>
      </c>
      <c r="S23" s="275"/>
      <c r="T23" s="35">
        <f t="shared" ref="T23:T33" si="0">IF(V23&lt;4,V23,0)</f>
        <v>3</v>
      </c>
      <c r="V23" s="235">
        <f>IF(AY23=0,0,INDEX('Aux Datos 1'!$AT:$BF,MATCH('Aux Datos 1'!$AT$26,'Aux Datos 1'!$AT:$AT,0),MATCH(LEFT(X23,3),'Aux Datos 1'!$AT$7:$BF$7,0)))</f>
        <v>3</v>
      </c>
      <c r="W23" s="235"/>
      <c r="X23" s="265" t="s">
        <v>90</v>
      </c>
      <c r="Y23" s="266"/>
      <c r="Z23" s="266"/>
      <c r="AA23" s="266"/>
      <c r="AB23" s="266"/>
      <c r="AC23" s="266"/>
      <c r="AD23" s="266"/>
      <c r="AE23" s="266"/>
      <c r="AF23" s="266"/>
      <c r="AG23" s="236">
        <f>'Aux Datos 2'!$E$103</f>
        <v>26000</v>
      </c>
      <c r="AH23" s="236"/>
      <c r="AI23" s="236"/>
      <c r="AJ23" s="236"/>
      <c r="AK23" s="236"/>
      <c r="AL23" s="236"/>
      <c r="AM23" s="236"/>
      <c r="AN23" s="236"/>
      <c r="AO23" s="236"/>
      <c r="AP23" s="236">
        <f>'Aux Datos 2'!$E$102</f>
        <v>24500</v>
      </c>
      <c r="AQ23" s="236"/>
      <c r="AR23" s="236"/>
      <c r="AS23" s="236"/>
      <c r="AT23" s="236"/>
      <c r="AU23" s="236"/>
      <c r="AV23" s="236"/>
      <c r="AW23" s="236"/>
      <c r="AX23" s="236"/>
      <c r="AY23" s="246">
        <f>+'Aux Datos 1'!AG$26</f>
        <v>0.94230769230769229</v>
      </c>
      <c r="AZ23" s="246"/>
      <c r="BA23" s="246"/>
      <c r="BB23" s="246"/>
      <c r="BC23" s="246"/>
      <c r="BD23" s="246"/>
      <c r="BE23" s="246"/>
      <c r="BF23" s="246"/>
      <c r="BG23" s="246"/>
      <c r="BJ23" s="224"/>
      <c r="BK23" s="225"/>
      <c r="BL23" s="225"/>
      <c r="BM23" s="225"/>
      <c r="BN23" s="225"/>
      <c r="BO23" s="225"/>
      <c r="BP23" s="225"/>
      <c r="BQ23" s="225"/>
      <c r="BR23" s="225"/>
      <c r="BS23" s="225"/>
      <c r="BT23" s="225"/>
      <c r="BU23" s="225"/>
      <c r="BV23" s="225"/>
      <c r="BW23" s="225"/>
      <c r="BX23" s="225"/>
      <c r="BY23" s="225"/>
      <c r="BZ23" s="225"/>
      <c r="CA23" s="225"/>
      <c r="CB23" s="225"/>
      <c r="CC23" s="225"/>
      <c r="CD23" s="225"/>
      <c r="CE23" s="225"/>
      <c r="CF23" s="225"/>
      <c r="CG23" s="225"/>
      <c r="CH23" s="225"/>
      <c r="CI23" s="225"/>
      <c r="CJ23" s="225"/>
      <c r="CK23" s="226"/>
    </row>
    <row r="24" spans="1:89" ht="14.4" x14ac:dyDescent="0.3">
      <c r="A24" s="4"/>
      <c r="B24" s="4"/>
      <c r="C24" s="4"/>
      <c r="D24" s="4"/>
      <c r="E24" s="4"/>
      <c r="F24" s="4"/>
      <c r="G24" s="4"/>
      <c r="H24" s="29"/>
      <c r="I24" s="29"/>
      <c r="J24" s="29"/>
      <c r="K24" s="29"/>
      <c r="L24" s="34"/>
      <c r="M24" s="34"/>
      <c r="N24" s="34"/>
      <c r="O24" s="36">
        <f>+N23/1</f>
        <v>2.8333333333333335</v>
      </c>
      <c r="P24" s="34"/>
      <c r="Q24" s="34"/>
      <c r="R24" s="34"/>
      <c r="S24" s="34"/>
      <c r="T24" s="35">
        <f t="shared" si="0"/>
        <v>3</v>
      </c>
      <c r="V24" s="264">
        <f>IF(AY24=0,0,INDEX('Aux Datos 1'!$AT:$BF,MATCH('Aux Datos 1'!$AT$26,'Aux Datos 1'!$AT:$AT,0),MATCH(LEFT(X24,3),'Aux Datos 1'!$AT$7:$BF$7,0)))</f>
        <v>3</v>
      </c>
      <c r="W24" s="264"/>
      <c r="X24" s="261" t="s">
        <v>91</v>
      </c>
      <c r="Y24" s="274"/>
      <c r="Z24" s="274"/>
      <c r="AA24" s="274"/>
      <c r="AB24" s="274"/>
      <c r="AC24" s="274"/>
      <c r="AD24" s="274"/>
      <c r="AE24" s="274"/>
      <c r="AF24" s="274"/>
      <c r="AG24" s="262">
        <f>'Aux Datos 2'!$F$103</f>
        <v>26500</v>
      </c>
      <c r="AH24" s="262"/>
      <c r="AI24" s="262"/>
      <c r="AJ24" s="262"/>
      <c r="AK24" s="262"/>
      <c r="AL24" s="262"/>
      <c r="AM24" s="262"/>
      <c r="AN24" s="262"/>
      <c r="AO24" s="262"/>
      <c r="AP24" s="262">
        <f>'Aux Datos 2'!$F$102</f>
        <v>24000</v>
      </c>
      <c r="AQ24" s="262"/>
      <c r="AR24" s="262"/>
      <c r="AS24" s="262"/>
      <c r="AT24" s="262"/>
      <c r="AU24" s="262"/>
      <c r="AV24" s="262"/>
      <c r="AW24" s="262"/>
      <c r="AX24" s="262"/>
      <c r="AY24" s="259">
        <f>+'Aux Datos 1'!AH$26</f>
        <v>0.90566037735849059</v>
      </c>
      <c r="AZ24" s="259"/>
      <c r="BA24" s="259"/>
      <c r="BB24" s="259"/>
      <c r="BC24" s="259"/>
      <c r="BD24" s="259"/>
      <c r="BE24" s="259"/>
      <c r="BF24" s="259"/>
      <c r="BG24" s="259"/>
      <c r="BJ24" s="224"/>
      <c r="BK24" s="225"/>
      <c r="BL24" s="225"/>
      <c r="BM24" s="225"/>
      <c r="BN24" s="225"/>
      <c r="BO24" s="225"/>
      <c r="BP24" s="225"/>
      <c r="BQ24" s="225"/>
      <c r="BR24" s="225"/>
      <c r="BS24" s="225"/>
      <c r="BT24" s="225"/>
      <c r="BU24" s="225"/>
      <c r="BV24" s="225"/>
      <c r="BW24" s="225"/>
      <c r="BX24" s="225"/>
      <c r="BY24" s="225"/>
      <c r="BZ24" s="225"/>
      <c r="CA24" s="225"/>
      <c r="CB24" s="225"/>
      <c r="CC24" s="225"/>
      <c r="CD24" s="225"/>
      <c r="CE24" s="225"/>
      <c r="CF24" s="225"/>
      <c r="CG24" s="225"/>
      <c r="CH24" s="225"/>
      <c r="CI24" s="225"/>
      <c r="CJ24" s="225"/>
      <c r="CK24" s="226"/>
    </row>
    <row r="25" spans="1:89" ht="14.4" x14ac:dyDescent="0.3">
      <c r="A25" s="4"/>
      <c r="B25" s="4"/>
      <c r="C25" s="4"/>
      <c r="D25" s="4"/>
      <c r="E25" s="4"/>
      <c r="F25" s="4"/>
      <c r="G25" s="4"/>
      <c r="H25" s="29"/>
      <c r="I25" s="29"/>
      <c r="J25" s="29"/>
      <c r="K25" s="29"/>
      <c r="L25" s="34"/>
      <c r="M25" s="34"/>
      <c r="N25" s="34"/>
      <c r="O25" s="34"/>
      <c r="P25" s="34"/>
      <c r="Q25" s="34"/>
      <c r="R25" s="34"/>
      <c r="S25" s="34"/>
      <c r="T25" s="35">
        <f t="shared" si="0"/>
        <v>3</v>
      </c>
      <c r="V25" s="235">
        <f>IF(AY25=0,0,INDEX('Aux Datos 1'!$AT:$BF,MATCH('Aux Datos 1'!$AT$26,'Aux Datos 1'!$AT:$AT,0),MATCH(LEFT(X25,3),'Aux Datos 1'!$AT$7:$BF$7,0)))</f>
        <v>3</v>
      </c>
      <c r="W25" s="235"/>
      <c r="X25" s="265" t="s">
        <v>92</v>
      </c>
      <c r="Y25" s="266"/>
      <c r="Z25" s="266"/>
      <c r="AA25" s="266"/>
      <c r="AB25" s="266"/>
      <c r="AC25" s="266"/>
      <c r="AD25" s="266"/>
      <c r="AE25" s="266"/>
      <c r="AF25" s="266"/>
      <c r="AG25" s="236">
        <f>'Aux Datos 2'!$G$103</f>
        <v>26000</v>
      </c>
      <c r="AH25" s="236"/>
      <c r="AI25" s="236"/>
      <c r="AJ25" s="236"/>
      <c r="AK25" s="236"/>
      <c r="AL25" s="236"/>
      <c r="AM25" s="236"/>
      <c r="AN25" s="236"/>
      <c r="AO25" s="236"/>
      <c r="AP25" s="236">
        <f>'Aux Datos 2'!$G$102</f>
        <v>24000</v>
      </c>
      <c r="AQ25" s="236"/>
      <c r="AR25" s="236"/>
      <c r="AS25" s="236"/>
      <c r="AT25" s="236"/>
      <c r="AU25" s="236"/>
      <c r="AV25" s="236"/>
      <c r="AW25" s="236"/>
      <c r="AX25" s="236"/>
      <c r="AY25" s="246">
        <f>+'Aux Datos 1'!AI$26</f>
        <v>0.92307692307692313</v>
      </c>
      <c r="AZ25" s="246"/>
      <c r="BA25" s="246"/>
      <c r="BB25" s="246"/>
      <c r="BC25" s="246"/>
      <c r="BD25" s="246"/>
      <c r="BE25" s="246"/>
      <c r="BF25" s="246"/>
      <c r="BG25" s="246"/>
      <c r="BJ25" s="227"/>
      <c r="BK25" s="228"/>
      <c r="BL25" s="228"/>
      <c r="BM25" s="228"/>
      <c r="BN25" s="228"/>
      <c r="BO25" s="228"/>
      <c r="BP25" s="228"/>
      <c r="BQ25" s="228"/>
      <c r="BR25" s="228"/>
      <c r="BS25" s="228"/>
      <c r="BT25" s="228"/>
      <c r="BU25" s="228"/>
      <c r="BV25" s="228"/>
      <c r="BW25" s="228"/>
      <c r="BX25" s="228"/>
      <c r="BY25" s="228"/>
      <c r="BZ25" s="228"/>
      <c r="CA25" s="228"/>
      <c r="CB25" s="228"/>
      <c r="CC25" s="228"/>
      <c r="CD25" s="228"/>
      <c r="CE25" s="228"/>
      <c r="CF25" s="228"/>
      <c r="CG25" s="228"/>
      <c r="CH25" s="228"/>
      <c r="CI25" s="228"/>
      <c r="CJ25" s="228"/>
      <c r="CK25" s="229"/>
    </row>
    <row r="26" spans="1:89" ht="14.4" x14ac:dyDescent="0.3">
      <c r="A26" s="4"/>
      <c r="B26" s="4"/>
      <c r="C26" s="4"/>
      <c r="D26" s="4"/>
      <c r="E26" s="4"/>
      <c r="F26" s="4"/>
      <c r="G26" s="4"/>
      <c r="H26" s="29"/>
      <c r="I26" s="29"/>
      <c r="J26" s="29"/>
      <c r="K26" s="29"/>
      <c r="L26" s="34"/>
      <c r="M26" s="34"/>
      <c r="N26" s="34"/>
      <c r="O26" s="34"/>
      <c r="P26" s="34"/>
      <c r="Q26" s="34"/>
      <c r="R26" s="34"/>
      <c r="S26" s="34"/>
      <c r="T26" s="35">
        <f t="shared" si="0"/>
        <v>3</v>
      </c>
      <c r="V26" s="264">
        <f>IF(AY26=0,0,INDEX('Aux Datos 1'!$AT:$BF,MATCH('Aux Datos 1'!$AT$26,'Aux Datos 1'!$AT:$AT,0),MATCH(LEFT(X26,3),'Aux Datos 1'!$AT$7:$BF$7,0)))</f>
        <v>3</v>
      </c>
      <c r="W26" s="264"/>
      <c r="X26" s="261" t="s">
        <v>93</v>
      </c>
      <c r="Y26" s="274"/>
      <c r="Z26" s="274"/>
      <c r="AA26" s="274"/>
      <c r="AB26" s="274"/>
      <c r="AC26" s="274"/>
      <c r="AD26" s="274"/>
      <c r="AE26" s="274"/>
      <c r="AF26" s="274"/>
      <c r="AG26" s="262">
        <f>'Aux Datos 2'!$H$103</f>
        <v>25000</v>
      </c>
      <c r="AH26" s="262"/>
      <c r="AI26" s="262"/>
      <c r="AJ26" s="262"/>
      <c r="AK26" s="262"/>
      <c r="AL26" s="262"/>
      <c r="AM26" s="262"/>
      <c r="AN26" s="262"/>
      <c r="AO26" s="262"/>
      <c r="AP26" s="262">
        <f>'Aux Datos 2'!$H$102</f>
        <v>23500</v>
      </c>
      <c r="AQ26" s="262"/>
      <c r="AR26" s="262"/>
      <c r="AS26" s="262"/>
      <c r="AT26" s="262"/>
      <c r="AU26" s="262"/>
      <c r="AV26" s="262"/>
      <c r="AW26" s="262"/>
      <c r="AX26" s="262"/>
      <c r="AY26" s="259">
        <f>+'Aux Datos 1'!AJ$26</f>
        <v>0.94</v>
      </c>
      <c r="AZ26" s="259"/>
      <c r="BA26" s="259"/>
      <c r="BB26" s="259"/>
      <c r="BC26" s="259"/>
      <c r="BD26" s="259"/>
      <c r="BE26" s="259"/>
      <c r="BF26" s="259"/>
      <c r="BG26" s="259"/>
    </row>
    <row r="27" spans="1:89" ht="14.4" x14ac:dyDescent="0.3">
      <c r="A27" s="4"/>
      <c r="B27" s="4"/>
      <c r="C27" s="4"/>
      <c r="D27" s="4"/>
      <c r="E27" s="4"/>
      <c r="F27" s="4"/>
      <c r="G27" s="4"/>
      <c r="H27" s="29"/>
      <c r="I27" s="29"/>
      <c r="J27" s="29"/>
      <c r="K27" s="29"/>
      <c r="L27" s="34"/>
      <c r="M27" s="34"/>
      <c r="N27" s="34"/>
      <c r="O27" s="34"/>
      <c r="P27" s="34"/>
      <c r="Q27" s="34"/>
      <c r="R27" s="34"/>
      <c r="S27" s="34"/>
      <c r="T27" s="35">
        <f t="shared" si="0"/>
        <v>3</v>
      </c>
      <c r="V27" s="235">
        <f>IF(AY27=0,0,INDEX('Aux Datos 1'!$AT:$BF,MATCH('Aux Datos 1'!$AT$26,'Aux Datos 1'!$AT:$AT,0),MATCH(LEFT(X27,3),'Aux Datos 1'!$AT$7:$BF$7,0)))</f>
        <v>3</v>
      </c>
      <c r="W27" s="235"/>
      <c r="X27" s="265" t="s">
        <v>94</v>
      </c>
      <c r="Y27" s="266"/>
      <c r="Z27" s="266"/>
      <c r="AA27" s="266"/>
      <c r="AB27" s="266"/>
      <c r="AC27" s="266"/>
      <c r="AD27" s="266"/>
      <c r="AE27" s="266"/>
      <c r="AF27" s="266"/>
      <c r="AG27" s="236">
        <f>'Aux Datos 2'!$I$103</f>
        <v>25500</v>
      </c>
      <c r="AH27" s="236"/>
      <c r="AI27" s="236"/>
      <c r="AJ27" s="236"/>
      <c r="AK27" s="236"/>
      <c r="AL27" s="236"/>
      <c r="AM27" s="236"/>
      <c r="AN27" s="236"/>
      <c r="AO27" s="236"/>
      <c r="AP27" s="236">
        <f>'Aux Datos 2'!$I$102</f>
        <v>23500</v>
      </c>
      <c r="AQ27" s="236"/>
      <c r="AR27" s="236"/>
      <c r="AS27" s="236"/>
      <c r="AT27" s="236"/>
      <c r="AU27" s="236"/>
      <c r="AV27" s="236"/>
      <c r="AW27" s="236"/>
      <c r="AX27" s="236"/>
      <c r="AY27" s="246">
        <f>+'Aux Datos 1'!AK$26</f>
        <v>0.92156862745098034</v>
      </c>
      <c r="AZ27" s="246"/>
      <c r="BA27" s="246"/>
      <c r="BB27" s="246"/>
      <c r="BC27" s="246"/>
      <c r="BD27" s="246"/>
      <c r="BE27" s="246"/>
      <c r="BF27" s="246"/>
      <c r="BG27" s="246"/>
      <c r="BM27" s="10" t="s">
        <v>88</v>
      </c>
    </row>
    <row r="28" spans="1:89" ht="15" customHeight="1" x14ac:dyDescent="0.3">
      <c r="A28" s="4"/>
      <c r="B28" s="4"/>
      <c r="C28" s="4"/>
      <c r="D28" s="4"/>
      <c r="E28" s="4"/>
      <c r="F28" s="4"/>
      <c r="G28" s="4"/>
      <c r="H28" s="29"/>
      <c r="I28" s="29"/>
      <c r="J28" s="29"/>
      <c r="K28" s="29"/>
      <c r="L28" s="34"/>
      <c r="M28" s="34"/>
      <c r="N28" s="34"/>
      <c r="O28" s="34"/>
      <c r="P28" s="34"/>
      <c r="Q28" s="34"/>
      <c r="R28" s="34"/>
      <c r="S28" s="34"/>
      <c r="T28" s="35">
        <f t="shared" si="0"/>
        <v>3</v>
      </c>
      <c r="V28" s="264">
        <f>IF(AY28=0,0,INDEX('Aux Datos 1'!$AT:$BF,MATCH('Aux Datos 1'!$AT$26,'Aux Datos 1'!$AT:$AT,0),MATCH(LEFT(X28,3),'Aux Datos 1'!$AT$7:$BF$7,0)))</f>
        <v>3</v>
      </c>
      <c r="W28" s="264"/>
      <c r="X28" s="261" t="s">
        <v>95</v>
      </c>
      <c r="Y28" s="274"/>
      <c r="Z28" s="274"/>
      <c r="AA28" s="274"/>
      <c r="AB28" s="274"/>
      <c r="AC28" s="274"/>
      <c r="AD28" s="274"/>
      <c r="AE28" s="274"/>
      <c r="AF28" s="274"/>
      <c r="AG28" s="262">
        <f>'Aux Datos 2'!$J$103</f>
        <v>24000</v>
      </c>
      <c r="AH28" s="262"/>
      <c r="AI28" s="262"/>
      <c r="AJ28" s="262"/>
      <c r="AK28" s="262"/>
      <c r="AL28" s="262"/>
      <c r="AM28" s="262"/>
      <c r="AN28" s="262"/>
      <c r="AO28" s="262"/>
      <c r="AP28" s="262">
        <f>'Aux Datos 2'!$J$102</f>
        <v>23500</v>
      </c>
      <c r="AQ28" s="262"/>
      <c r="AR28" s="262"/>
      <c r="AS28" s="262"/>
      <c r="AT28" s="262"/>
      <c r="AU28" s="262"/>
      <c r="AV28" s="262"/>
      <c r="AW28" s="262"/>
      <c r="AX28" s="262"/>
      <c r="AY28" s="259">
        <f>+'Aux Datos 1'!AL$26</f>
        <v>0.97916666666666663</v>
      </c>
      <c r="AZ28" s="259"/>
      <c r="BA28" s="259"/>
      <c r="BB28" s="259"/>
      <c r="BC28" s="259"/>
      <c r="BD28" s="259"/>
      <c r="BE28" s="259"/>
      <c r="BF28" s="259"/>
      <c r="BG28" s="259"/>
      <c r="BJ28" s="230">
        <v>3</v>
      </c>
      <c r="BK28" s="230"/>
      <c r="BL28" s="243" t="s">
        <v>66</v>
      </c>
      <c r="BM28" s="244"/>
      <c r="BN28" s="244"/>
      <c r="BO28" s="244"/>
      <c r="BP28" s="244"/>
      <c r="BQ28" s="244"/>
      <c r="BR28" s="244"/>
      <c r="BS28" s="244"/>
      <c r="BT28" s="244"/>
      <c r="BU28" s="244"/>
      <c r="BV28" s="244"/>
      <c r="BW28" s="244"/>
      <c r="BX28" s="244"/>
      <c r="BY28" s="244"/>
      <c r="BZ28" s="244"/>
      <c r="CA28" s="244"/>
      <c r="CB28" s="244"/>
      <c r="CC28" s="244"/>
      <c r="CD28" s="244"/>
      <c r="CE28" s="244"/>
      <c r="CF28" s="244"/>
      <c r="CG28" s="244"/>
      <c r="CH28" s="244"/>
      <c r="CI28" s="244"/>
      <c r="CJ28" s="244"/>
      <c r="CK28" s="245"/>
    </row>
    <row r="29" spans="1:89" ht="14.4" x14ac:dyDescent="0.3">
      <c r="A29" s="4"/>
      <c r="B29" s="4"/>
      <c r="C29" s="4"/>
      <c r="D29" s="4"/>
      <c r="E29" s="4"/>
      <c r="F29" s="4"/>
      <c r="G29" s="4"/>
      <c r="H29" s="29"/>
      <c r="I29" s="29"/>
      <c r="J29" s="29"/>
      <c r="K29" s="29"/>
      <c r="L29" s="34"/>
      <c r="M29" s="34"/>
      <c r="N29" s="34"/>
      <c r="O29" s="34"/>
      <c r="P29" s="34"/>
      <c r="Q29" s="34"/>
      <c r="R29" s="34"/>
      <c r="S29" s="34"/>
      <c r="T29" s="35">
        <f t="shared" si="0"/>
        <v>2</v>
      </c>
      <c r="V29" s="235">
        <f>IF(AY29=0,0,INDEX('Aux Datos 1'!$AT:$BF,MATCH('Aux Datos 1'!$AT$26,'Aux Datos 1'!$AT:$AT,0),MATCH(LEFT(X29,3),'Aux Datos 1'!$AT$7:$BF$7,0)))</f>
        <v>2</v>
      </c>
      <c r="W29" s="235"/>
      <c r="X29" s="265" t="s">
        <v>96</v>
      </c>
      <c r="Y29" s="266"/>
      <c r="Z29" s="266"/>
      <c r="AA29" s="266"/>
      <c r="AB29" s="266"/>
      <c r="AC29" s="266"/>
      <c r="AD29" s="266"/>
      <c r="AE29" s="266"/>
      <c r="AF29" s="266"/>
      <c r="AG29" s="236">
        <f>'Aux Datos 2'!$K$103</f>
        <v>24500</v>
      </c>
      <c r="AH29" s="236"/>
      <c r="AI29" s="236"/>
      <c r="AJ29" s="236"/>
      <c r="AK29" s="236"/>
      <c r="AL29" s="236"/>
      <c r="AM29" s="236"/>
      <c r="AN29" s="236"/>
      <c r="AO29" s="236"/>
      <c r="AP29" s="236">
        <f>'Aux Datos 2'!$K$102</f>
        <v>22000</v>
      </c>
      <c r="AQ29" s="236"/>
      <c r="AR29" s="236"/>
      <c r="AS29" s="236"/>
      <c r="AT29" s="236"/>
      <c r="AU29" s="236"/>
      <c r="AV29" s="236"/>
      <c r="AW29" s="236"/>
      <c r="AX29" s="236"/>
      <c r="AY29" s="246">
        <f>+'Aux Datos 1'!AM$26</f>
        <v>0.89795918367346939</v>
      </c>
      <c r="AZ29" s="246"/>
      <c r="BA29" s="246"/>
      <c r="BB29" s="246"/>
      <c r="BC29" s="246"/>
      <c r="BD29" s="246"/>
      <c r="BE29" s="246"/>
      <c r="BF29" s="246"/>
      <c r="BG29" s="246"/>
      <c r="BJ29" s="230"/>
      <c r="BK29" s="230"/>
      <c r="BL29" s="21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3"/>
    </row>
    <row r="30" spans="1:89" ht="14.4" x14ac:dyDescent="0.3">
      <c r="A30" s="4"/>
      <c r="B30" s="4"/>
      <c r="C30" s="4"/>
      <c r="D30" s="4"/>
      <c r="E30" s="4"/>
      <c r="F30" s="4"/>
      <c r="G30" s="4"/>
      <c r="H30" s="29"/>
      <c r="I30" s="29"/>
      <c r="J30" s="29"/>
      <c r="K30" s="29"/>
      <c r="L30" s="34"/>
      <c r="M30" s="34"/>
      <c r="N30" s="34"/>
      <c r="O30" s="34"/>
      <c r="P30" s="34"/>
      <c r="Q30" s="34"/>
      <c r="R30" s="34"/>
      <c r="S30" s="34"/>
      <c r="T30" s="35">
        <f t="shared" si="0"/>
        <v>2</v>
      </c>
      <c r="V30" s="264">
        <f>IF(AY30=0,0,INDEX('Aux Datos 1'!$AT:$BF,MATCH('Aux Datos 1'!$AT$26,'Aux Datos 1'!$AT:$AT,0),MATCH(LEFT(X30,3),'Aux Datos 1'!$AT$7:$BF$7,0)))</f>
        <v>2</v>
      </c>
      <c r="W30" s="264"/>
      <c r="X30" s="261" t="s">
        <v>132</v>
      </c>
      <c r="Y30" s="274"/>
      <c r="Z30" s="274"/>
      <c r="AA30" s="274"/>
      <c r="AB30" s="274"/>
      <c r="AC30" s="274"/>
      <c r="AD30" s="274"/>
      <c r="AE30" s="274"/>
      <c r="AF30" s="274"/>
      <c r="AG30" s="262">
        <f>'Aux Datos 2'!$L$103</f>
        <v>24000</v>
      </c>
      <c r="AH30" s="262"/>
      <c r="AI30" s="262"/>
      <c r="AJ30" s="262"/>
      <c r="AK30" s="262"/>
      <c r="AL30" s="262"/>
      <c r="AM30" s="262"/>
      <c r="AN30" s="262"/>
      <c r="AO30" s="262"/>
      <c r="AP30" s="262">
        <f>'Aux Datos 2'!$L$102</f>
        <v>21000</v>
      </c>
      <c r="AQ30" s="262"/>
      <c r="AR30" s="262"/>
      <c r="AS30" s="262"/>
      <c r="AT30" s="262"/>
      <c r="AU30" s="262"/>
      <c r="AV30" s="262"/>
      <c r="AW30" s="262"/>
      <c r="AX30" s="262"/>
      <c r="AY30" s="259">
        <f>+'Aux Datos 1'!AN$26</f>
        <v>0.875</v>
      </c>
      <c r="AZ30" s="259"/>
      <c r="BA30" s="259"/>
      <c r="BB30" s="259"/>
      <c r="BC30" s="259"/>
      <c r="BD30" s="259"/>
      <c r="BE30" s="259"/>
      <c r="BF30" s="259"/>
      <c r="BG30" s="259"/>
      <c r="BJ30" s="230">
        <v>3</v>
      </c>
      <c r="BK30" s="230"/>
      <c r="BL30" s="243" t="s">
        <v>67</v>
      </c>
      <c r="BM30" s="244"/>
      <c r="BN30" s="244"/>
      <c r="BO30" s="244"/>
      <c r="BP30" s="244"/>
      <c r="BQ30" s="244"/>
      <c r="BR30" s="244"/>
      <c r="BS30" s="244"/>
      <c r="BT30" s="244"/>
      <c r="BU30" s="244"/>
      <c r="BV30" s="244"/>
      <c r="BW30" s="244"/>
      <c r="BX30" s="244"/>
      <c r="BY30" s="244"/>
      <c r="BZ30" s="244"/>
      <c r="CA30" s="244"/>
      <c r="CB30" s="244"/>
      <c r="CC30" s="244"/>
      <c r="CD30" s="244"/>
      <c r="CE30" s="244"/>
      <c r="CF30" s="244"/>
      <c r="CG30" s="244"/>
      <c r="CH30" s="244"/>
      <c r="CI30" s="244"/>
      <c r="CJ30" s="244"/>
      <c r="CK30" s="245"/>
    </row>
    <row r="31" spans="1:89" ht="14.4" x14ac:dyDescent="0.3">
      <c r="A31" s="4"/>
      <c r="B31" s="4"/>
      <c r="C31" s="4"/>
      <c r="D31" s="4"/>
      <c r="E31" s="4"/>
      <c r="F31" s="4"/>
      <c r="G31" s="4"/>
      <c r="H31" s="29"/>
      <c r="I31" s="29"/>
      <c r="J31" s="29"/>
      <c r="K31" s="29"/>
      <c r="L31" s="34"/>
      <c r="M31" s="34"/>
      <c r="N31" s="34"/>
      <c r="O31" s="34"/>
      <c r="P31" s="34"/>
      <c r="Q31" s="34"/>
      <c r="R31" s="34"/>
      <c r="S31" s="34"/>
      <c r="T31" s="35">
        <f t="shared" si="0"/>
        <v>3</v>
      </c>
      <c r="V31" s="235">
        <f>IF(AY31=0,0,INDEX('Aux Datos 1'!$AT:$BF,MATCH('Aux Datos 1'!$AT$26,'Aux Datos 1'!$AT:$AT,0),MATCH(LEFT(X31,3),'Aux Datos 1'!$AT$7:$BF$7,0)))</f>
        <v>3</v>
      </c>
      <c r="W31" s="235"/>
      <c r="X31" s="265" t="s">
        <v>97</v>
      </c>
      <c r="Y31" s="266"/>
      <c r="Z31" s="266"/>
      <c r="AA31" s="266"/>
      <c r="AB31" s="266"/>
      <c r="AC31" s="266"/>
      <c r="AD31" s="266"/>
      <c r="AE31" s="266"/>
      <c r="AF31" s="266"/>
      <c r="AG31" s="236">
        <f>'Aux Datos 2'!$M$103</f>
        <v>23000</v>
      </c>
      <c r="AH31" s="236"/>
      <c r="AI31" s="236"/>
      <c r="AJ31" s="236"/>
      <c r="AK31" s="236"/>
      <c r="AL31" s="236"/>
      <c r="AM31" s="236"/>
      <c r="AN31" s="236"/>
      <c r="AO31" s="236"/>
      <c r="AP31" s="236">
        <f>'Aux Datos 2'!$M$102</f>
        <v>21000</v>
      </c>
      <c r="AQ31" s="236"/>
      <c r="AR31" s="236"/>
      <c r="AS31" s="236"/>
      <c r="AT31" s="236"/>
      <c r="AU31" s="236"/>
      <c r="AV31" s="236"/>
      <c r="AW31" s="236"/>
      <c r="AX31" s="236"/>
      <c r="AY31" s="246">
        <f>+'Aux Datos 1'!AO$26</f>
        <v>0.91304347826086951</v>
      </c>
      <c r="AZ31" s="246"/>
      <c r="BA31" s="246"/>
      <c r="BB31" s="246"/>
      <c r="BC31" s="246"/>
      <c r="BD31" s="246"/>
      <c r="BE31" s="246"/>
      <c r="BF31" s="246"/>
      <c r="BG31" s="246"/>
      <c r="BJ31" s="230"/>
      <c r="BK31" s="230"/>
      <c r="BL31" s="21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3"/>
    </row>
    <row r="32" spans="1:89" ht="14.4" x14ac:dyDescent="0.3">
      <c r="A32" s="4"/>
      <c r="B32" s="4"/>
      <c r="C32" s="4"/>
      <c r="D32" s="4"/>
      <c r="E32" s="4"/>
      <c r="F32" s="4"/>
      <c r="G32" s="4"/>
      <c r="H32" s="29"/>
      <c r="I32" s="29"/>
      <c r="J32" s="29"/>
      <c r="K32" s="29"/>
      <c r="L32" s="34"/>
      <c r="M32" s="34"/>
      <c r="N32" s="34"/>
      <c r="O32" s="34"/>
      <c r="P32" s="34"/>
      <c r="Q32" s="34"/>
      <c r="R32" s="34"/>
      <c r="S32" s="34"/>
      <c r="T32" s="35">
        <f t="shared" si="0"/>
        <v>3</v>
      </c>
      <c r="V32" s="264">
        <f>IF(AY32=0,0,INDEX('Aux Datos 1'!$AT:$BF,MATCH('Aux Datos 1'!$AT$26,'Aux Datos 1'!$AT:$AT,0),MATCH(LEFT(X32,3),'Aux Datos 1'!$AT$7:$BF$7,0)))</f>
        <v>3</v>
      </c>
      <c r="W32" s="264"/>
      <c r="X32" s="261" t="s">
        <v>98</v>
      </c>
      <c r="Y32" s="274"/>
      <c r="Z32" s="274"/>
      <c r="AA32" s="274"/>
      <c r="AB32" s="274"/>
      <c r="AC32" s="274"/>
      <c r="AD32" s="274"/>
      <c r="AE32" s="274"/>
      <c r="AF32" s="274"/>
      <c r="AG32" s="262">
        <f>'Aux Datos 2'!$N$103</f>
        <v>22000</v>
      </c>
      <c r="AH32" s="262"/>
      <c r="AI32" s="262"/>
      <c r="AJ32" s="262"/>
      <c r="AK32" s="262"/>
      <c r="AL32" s="262"/>
      <c r="AM32" s="262"/>
      <c r="AN32" s="262"/>
      <c r="AO32" s="262"/>
      <c r="AP32" s="262">
        <f>'Aux Datos 2'!$N$102</f>
        <v>20000</v>
      </c>
      <c r="AQ32" s="262"/>
      <c r="AR32" s="262"/>
      <c r="AS32" s="262"/>
      <c r="AT32" s="262"/>
      <c r="AU32" s="262"/>
      <c r="AV32" s="262"/>
      <c r="AW32" s="262"/>
      <c r="AX32" s="262"/>
      <c r="AY32" s="259">
        <f>+'Aux Datos 1'!AP$26</f>
        <v>0.90909090909090906</v>
      </c>
      <c r="AZ32" s="259"/>
      <c r="BA32" s="259"/>
      <c r="BB32" s="259"/>
      <c r="BC32" s="259"/>
      <c r="BD32" s="259"/>
      <c r="BE32" s="259"/>
      <c r="BF32" s="259"/>
      <c r="BG32" s="259"/>
      <c r="BJ32" s="230">
        <v>3</v>
      </c>
      <c r="BK32" s="230"/>
      <c r="BL32" s="243" t="s">
        <v>68</v>
      </c>
      <c r="BM32" s="244"/>
      <c r="BN32" s="244"/>
      <c r="BO32" s="244"/>
      <c r="BP32" s="244"/>
      <c r="BQ32" s="244"/>
      <c r="BR32" s="244"/>
      <c r="BS32" s="244"/>
      <c r="BT32" s="244"/>
      <c r="BU32" s="244"/>
      <c r="BV32" s="244"/>
      <c r="BW32" s="244"/>
      <c r="BX32" s="244"/>
      <c r="BY32" s="244"/>
      <c r="BZ32" s="244"/>
      <c r="CA32" s="244"/>
      <c r="CB32" s="244"/>
      <c r="CC32" s="244"/>
      <c r="CD32" s="244"/>
      <c r="CE32" s="244"/>
      <c r="CF32" s="244"/>
      <c r="CG32" s="244"/>
      <c r="CH32" s="244"/>
      <c r="CI32" s="244"/>
      <c r="CJ32" s="244"/>
      <c r="CK32" s="245"/>
    </row>
    <row r="33" spans="1:89" ht="14.4" x14ac:dyDescent="0.3">
      <c r="A33" s="4"/>
      <c r="B33" s="4"/>
      <c r="C33" s="4"/>
      <c r="D33" s="4"/>
      <c r="E33" s="4"/>
      <c r="F33" s="4"/>
      <c r="G33" s="4"/>
      <c r="H33" s="29"/>
      <c r="I33" s="29"/>
      <c r="J33" s="29"/>
      <c r="K33" s="29"/>
      <c r="L33" s="34"/>
      <c r="M33" s="34"/>
      <c r="N33" s="34"/>
      <c r="O33" s="34"/>
      <c r="P33" s="34"/>
      <c r="Q33" s="34"/>
      <c r="R33" s="34"/>
      <c r="S33" s="34"/>
      <c r="T33" s="35">
        <f t="shared" si="0"/>
        <v>3</v>
      </c>
      <c r="V33" s="235">
        <f>IF(AY33=0,0,INDEX('Aux Datos 1'!$AT:$BF,MATCH('Aux Datos 1'!$AT$26,'Aux Datos 1'!$AT:$AT,0),MATCH(LEFT(X33,3),'Aux Datos 1'!$AT$7:$BF$7,0)))</f>
        <v>3</v>
      </c>
      <c r="W33" s="235"/>
      <c r="X33" s="265" t="s">
        <v>99</v>
      </c>
      <c r="Y33" s="266"/>
      <c r="Z33" s="266"/>
      <c r="AA33" s="266"/>
      <c r="AB33" s="266"/>
      <c r="AC33" s="266"/>
      <c r="AD33" s="266"/>
      <c r="AE33" s="266"/>
      <c r="AF33" s="266"/>
      <c r="AG33" s="236">
        <f>'Aux Datos 2'!$O$103</f>
        <v>22000</v>
      </c>
      <c r="AH33" s="236"/>
      <c r="AI33" s="236"/>
      <c r="AJ33" s="236"/>
      <c r="AK33" s="236"/>
      <c r="AL33" s="236"/>
      <c r="AM33" s="236"/>
      <c r="AN33" s="236"/>
      <c r="AO33" s="236"/>
      <c r="AP33" s="236">
        <f>'Aux Datos 2'!$O$102</f>
        <v>20000</v>
      </c>
      <c r="AQ33" s="236"/>
      <c r="AR33" s="236"/>
      <c r="AS33" s="236"/>
      <c r="AT33" s="236"/>
      <c r="AU33" s="236"/>
      <c r="AV33" s="236"/>
      <c r="AW33" s="236"/>
      <c r="AX33" s="236"/>
      <c r="AY33" s="246">
        <f>+'Aux Datos 1'!AQ$26</f>
        <v>0.90909090909090906</v>
      </c>
      <c r="AZ33" s="246"/>
      <c r="BA33" s="246"/>
      <c r="BB33" s="246"/>
      <c r="BC33" s="246"/>
      <c r="BD33" s="246"/>
      <c r="BE33" s="246"/>
      <c r="BF33" s="246"/>
      <c r="BG33" s="246"/>
      <c r="BJ33" s="230"/>
      <c r="BK33" s="230"/>
      <c r="BL33" s="21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3"/>
    </row>
    <row r="34" spans="1:89" ht="14.4" x14ac:dyDescent="0.3">
      <c r="A34" s="14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</row>
  </sheetData>
  <mergeCells count="84">
    <mergeCell ref="B6:C6"/>
    <mergeCell ref="BX6:BZ7"/>
    <mergeCell ref="CA7:CL7"/>
    <mergeCell ref="A10:B10"/>
    <mergeCell ref="BJ10:CK16"/>
    <mergeCell ref="A11:B11"/>
    <mergeCell ref="A12:B12"/>
    <mergeCell ref="A13:B13"/>
    <mergeCell ref="A14:B14"/>
    <mergeCell ref="A16:B16"/>
    <mergeCell ref="N23:O23"/>
    <mergeCell ref="R23:S23"/>
    <mergeCell ref="V23:W23"/>
    <mergeCell ref="X23:AF23"/>
    <mergeCell ref="AG23:AO23"/>
    <mergeCell ref="BJ19:CK25"/>
    <mergeCell ref="X21:AF21"/>
    <mergeCell ref="AG21:AO21"/>
    <mergeCell ref="AP21:AX21"/>
    <mergeCell ref="AY21:BG21"/>
    <mergeCell ref="AP22:AX22"/>
    <mergeCell ref="AY22:BG22"/>
    <mergeCell ref="AP23:AX23"/>
    <mergeCell ref="AY23:BG23"/>
    <mergeCell ref="AP25:AX25"/>
    <mergeCell ref="AY25:BG25"/>
    <mergeCell ref="AP24:AX24"/>
    <mergeCell ref="AY24:BG24"/>
    <mergeCell ref="R22:S22"/>
    <mergeCell ref="V22:W22"/>
    <mergeCell ref="V25:W25"/>
    <mergeCell ref="X25:AF25"/>
    <mergeCell ref="AG25:AO25"/>
    <mergeCell ref="V24:W24"/>
    <mergeCell ref="X24:AF24"/>
    <mergeCell ref="AG24:AO24"/>
    <mergeCell ref="X22:AF22"/>
    <mergeCell ref="AG22:AO22"/>
    <mergeCell ref="V26:W26"/>
    <mergeCell ref="X26:AF26"/>
    <mergeCell ref="AG26:AO26"/>
    <mergeCell ref="AP26:AX26"/>
    <mergeCell ref="AY26:BG26"/>
    <mergeCell ref="V27:W27"/>
    <mergeCell ref="X27:AF27"/>
    <mergeCell ref="AG27:AO27"/>
    <mergeCell ref="AP27:AX27"/>
    <mergeCell ref="AY27:BG27"/>
    <mergeCell ref="AP30:AX30"/>
    <mergeCell ref="AY30:BG30"/>
    <mergeCell ref="BJ30:BK31"/>
    <mergeCell ref="V28:W28"/>
    <mergeCell ref="X28:AF28"/>
    <mergeCell ref="AG28:AO28"/>
    <mergeCell ref="AP28:AX28"/>
    <mergeCell ref="AY28:BG28"/>
    <mergeCell ref="BL28:CK28"/>
    <mergeCell ref="V29:W29"/>
    <mergeCell ref="X29:AF29"/>
    <mergeCell ref="AG29:AO29"/>
    <mergeCell ref="AP29:AX29"/>
    <mergeCell ref="AY29:BG29"/>
    <mergeCell ref="BJ28:BK29"/>
    <mergeCell ref="BJ32:BK33"/>
    <mergeCell ref="BL30:CK30"/>
    <mergeCell ref="V31:W31"/>
    <mergeCell ref="X31:AF31"/>
    <mergeCell ref="AG31:AO31"/>
    <mergeCell ref="AP31:AX31"/>
    <mergeCell ref="AY31:BG31"/>
    <mergeCell ref="V30:W30"/>
    <mergeCell ref="X30:AF30"/>
    <mergeCell ref="BL32:CK32"/>
    <mergeCell ref="V33:W33"/>
    <mergeCell ref="X33:AF33"/>
    <mergeCell ref="AG33:AO33"/>
    <mergeCell ref="AP33:AX33"/>
    <mergeCell ref="AY33:BG33"/>
    <mergeCell ref="AG30:AO30"/>
    <mergeCell ref="V32:W32"/>
    <mergeCell ref="X32:AF32"/>
    <mergeCell ref="AG32:AO32"/>
    <mergeCell ref="AP32:AX32"/>
    <mergeCell ref="AY32:BG32"/>
  </mergeCells>
  <conditionalFormatting sqref="A10:B10">
    <cfRule type="iconSet" priority="159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1:B14">
    <cfRule type="iconSet" priority="15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6:B16">
    <cfRule type="iconSet" priority="158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B6:C6">
    <cfRule type="iconSet" priority="160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2">
    <cfRule type="iconSet" priority="7">
      <iconSet iconSet="4TrafficLights" showValue="0">
        <cfvo type="percent" val="0"/>
        <cfvo type="num" val="1"/>
        <cfvo type="num" val="2"/>
        <cfvo type="num" val="3"/>
      </iconSet>
    </cfRule>
    <cfRule type="iconSet" priority="8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3">
    <cfRule type="iconSet" priority="25">
      <iconSet iconSet="4TrafficLights" showValue="0">
        <cfvo type="percent" val="0"/>
        <cfvo type="num" val="1"/>
        <cfvo type="num" val="2"/>
        <cfvo type="num" val="3"/>
      </iconSet>
    </cfRule>
    <cfRule type="iconSet" priority="24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4">
    <cfRule type="iconSet" priority="32">
      <iconSet iconSet="4TrafficLights" showValue="0">
        <cfvo type="percent" val="0"/>
        <cfvo type="num" val="1"/>
        <cfvo type="num" val="2"/>
        <cfvo type="num" val="3"/>
      </iconSet>
    </cfRule>
    <cfRule type="iconSet" priority="33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5">
    <cfRule type="iconSet" priority="50">
      <iconSet iconSet="4TrafficLights" showValue="0">
        <cfvo type="percent" val="0"/>
        <cfvo type="num" val="1"/>
        <cfvo type="num" val="2"/>
        <cfvo type="num" val="3"/>
      </iconSet>
    </cfRule>
    <cfRule type="iconSet" priority="49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6">
    <cfRule type="iconSet" priority="57">
      <iconSet iconSet="4TrafficLights" showValue="0">
        <cfvo type="percent" val="0"/>
        <cfvo type="num" val="1"/>
        <cfvo type="num" val="2"/>
        <cfvo type="num" val="3"/>
      </iconSet>
    </cfRule>
    <cfRule type="iconSet" priority="58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7">
    <cfRule type="iconSet" priority="74">
      <iconSet iconSet="4TrafficLights" showValue="0">
        <cfvo type="percent" val="0"/>
        <cfvo type="num" val="1"/>
        <cfvo type="num" val="2"/>
        <cfvo type="num" val="3"/>
      </iconSet>
    </cfRule>
    <cfRule type="iconSet" priority="75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8">
    <cfRule type="iconSet" priority="82">
      <iconSet iconSet="4TrafficLights" showValue="0">
        <cfvo type="percent" val="0"/>
        <cfvo type="num" val="1"/>
        <cfvo type="num" val="2"/>
        <cfvo type="num" val="3"/>
      </iconSet>
    </cfRule>
    <cfRule type="iconSet" priority="83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9">
    <cfRule type="iconSet" priority="99">
      <iconSet iconSet="4TrafficLights" showValue="0">
        <cfvo type="percent" val="0"/>
        <cfvo type="num" val="1"/>
        <cfvo type="num" val="2"/>
        <cfvo type="num" val="3"/>
      </iconSet>
    </cfRule>
    <cfRule type="iconSet" priority="100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0">
    <cfRule type="iconSet" priority="107">
      <iconSet iconSet="4TrafficLights" showValue="0">
        <cfvo type="percent" val="0"/>
        <cfvo type="num" val="1"/>
        <cfvo type="num" val="2"/>
        <cfvo type="num" val="3"/>
      </iconSet>
    </cfRule>
    <cfRule type="iconSet" priority="108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1">
    <cfRule type="iconSet" priority="125">
      <iconSet iconSet="4TrafficLights" showValue="0">
        <cfvo type="percent" val="0"/>
        <cfvo type="num" val="1"/>
        <cfvo type="num" val="2"/>
        <cfvo type="num" val="3"/>
      </iconSet>
    </cfRule>
    <cfRule type="iconSet" priority="124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2">
    <cfRule type="iconSet" priority="133">
      <iconSet iconSet="4TrafficLights" showValue="0">
        <cfvo type="percent" val="0"/>
        <cfvo type="num" val="1"/>
        <cfvo type="num" val="2"/>
        <cfvo type="num" val="3"/>
      </iconSet>
    </cfRule>
    <cfRule type="iconSet" priority="132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3">
    <cfRule type="iconSet" priority="150">
      <iconSet iconSet="4TrafficLights" showValue="0">
        <cfvo type="percent" val="0"/>
        <cfvo type="num" val="1"/>
        <cfvo type="num" val="2"/>
        <cfvo type="num" val="3"/>
      </iconSet>
    </cfRule>
    <cfRule type="iconSet" priority="149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2:W22">
    <cfRule type="iconSet" priority="2">
      <iconSet iconSet="4TrafficLights" showValue="0">
        <cfvo type="percent" val="0"/>
        <cfvo type="num" val="1"/>
        <cfvo type="num" val="2"/>
        <cfvo type="num" val="3"/>
      </iconSet>
    </cfRule>
    <cfRule type="iconSet" priority="3">
      <iconSet iconSet="4TrafficLights" showValue="0">
        <cfvo type="percent" val="0"/>
        <cfvo type="num" val="1"/>
        <cfvo type="num" val="2"/>
        <cfvo type="num" val="3"/>
      </iconSet>
    </cfRule>
    <cfRule type="iconSet" priority="4">
      <iconSet iconSet="4TrafficLights" showValue="0">
        <cfvo type="percent" val="0"/>
        <cfvo type="num" val="1"/>
        <cfvo type="num" val="2"/>
        <cfvo type="num" val="3"/>
      </iconSet>
    </cfRule>
    <cfRule type="iconSet" priority="6">
      <iconSet iconSet="4TrafficLights" showValue="0">
        <cfvo type="percent" val="0"/>
        <cfvo type="num" val="1"/>
        <cfvo type="num" val="2"/>
        <cfvo type="num" val="3"/>
      </iconSet>
    </cfRule>
    <cfRule type="iconSet" priority="5">
      <iconSet iconSet="4TrafficLights" showValue="0">
        <cfvo type="percent" val="0"/>
        <cfvo type="num" val="1"/>
        <cfvo type="num" val="2"/>
        <cfvo type="num" val="3"/>
      </iconSet>
    </cfRule>
    <cfRule type="iconSet" priority="152">
      <iconSet iconSet="4TrafficLights" showValue="0">
        <cfvo type="percent" val="0"/>
        <cfvo type="num" val="1"/>
        <cfvo type="num" val="2"/>
        <cfvo type="num" val="3"/>
      </iconSet>
    </cfRule>
    <cfRule type="iconSet" priority="153">
      <iconSet iconSet="4TrafficLights" showValue="0">
        <cfvo type="percent" val="0"/>
        <cfvo type="num" val="1"/>
        <cfvo type="num" val="2"/>
        <cfvo type="num" val="3"/>
      </iconSet>
    </cfRule>
    <cfRule type="iconSet" priority="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3:W23">
    <cfRule type="iconSet" priority="14">
      <iconSet iconSet="4TrafficLights" showValue="0">
        <cfvo type="percent" val="0"/>
        <cfvo type="num" val="1"/>
        <cfvo type="num" val="2"/>
        <cfvo type="num" val="3"/>
      </iconSet>
    </cfRule>
    <cfRule type="iconSet" priority="15">
      <iconSet iconSet="4TrafficLights" showValue="0">
        <cfvo type="percent" val="0"/>
        <cfvo type="num" val="1"/>
        <cfvo type="num" val="2"/>
        <cfvo type="num" val="3"/>
      </iconSet>
    </cfRule>
    <cfRule type="iconSet" priority="16">
      <iconSet iconSet="4TrafficLights" showValue="0">
        <cfvo type="percent" val="0"/>
        <cfvo type="num" val="1"/>
        <cfvo type="num" val="2"/>
        <cfvo type="num" val="3"/>
      </iconSet>
    </cfRule>
    <cfRule type="iconSet" priority="17">
      <iconSet iconSet="4TrafficLights" showValue="0">
        <cfvo type="percent" val="0"/>
        <cfvo type="num" val="1"/>
        <cfvo type="num" val="2"/>
        <cfvo type="num" val="3"/>
      </iconSet>
    </cfRule>
    <cfRule type="iconSet" priority="18">
      <iconSet iconSet="4TrafficLights" showValue="0">
        <cfvo type="percent" val="0"/>
        <cfvo type="num" val="1"/>
        <cfvo type="num" val="2"/>
        <cfvo type="num" val="3"/>
      </iconSet>
    </cfRule>
    <cfRule type="iconSet" priority="19">
      <iconSet iconSet="4TrafficLights" showValue="0">
        <cfvo type="percent" val="0"/>
        <cfvo type="num" val="1"/>
        <cfvo type="num" val="2"/>
        <cfvo type="num" val="3"/>
      </iconSet>
    </cfRule>
    <cfRule type="iconSet" priority="20">
      <iconSet iconSet="4TrafficLights" showValue="0">
        <cfvo type="percent" val="0"/>
        <cfvo type="num" val="1"/>
        <cfvo type="num" val="2"/>
        <cfvo type="num" val="3"/>
      </iconSet>
    </cfRule>
    <cfRule type="iconSet" priority="21">
      <iconSet iconSet="4TrafficLights" showValue="0">
        <cfvo type="percent" val="0"/>
        <cfvo type="num" val="1"/>
        <cfvo type="num" val="2"/>
        <cfvo type="num" val="3"/>
      </iconSet>
    </cfRule>
    <cfRule type="iconSet" priority="22">
      <iconSet iconSet="4TrafficLights" showValue="0">
        <cfvo type="percent" val="0"/>
        <cfvo type="num" val="1"/>
        <cfvo type="num" val="2"/>
        <cfvo type="num" val="3"/>
      </iconSet>
    </cfRule>
    <cfRule type="iconSet" priority="23">
      <iconSet iconSet="4TrafficLights" showValue="0">
        <cfvo type="percent" val="0"/>
        <cfvo type="num" val="1"/>
        <cfvo type="num" val="2"/>
        <cfvo type="num" val="3"/>
      </iconSet>
    </cfRule>
    <cfRule type="iconSet" priority="12">
      <iconSet iconSet="4TrafficLights" showValue="0">
        <cfvo type="percent" val="0"/>
        <cfvo type="num" val="1"/>
        <cfvo type="num" val="2"/>
        <cfvo type="num" val="3"/>
      </iconSet>
    </cfRule>
    <cfRule type="iconSet" priority="9">
      <iconSet iconSet="4TrafficLights" showValue="0">
        <cfvo type="percent" val="0"/>
        <cfvo type="num" val="1"/>
        <cfvo type="num" val="2"/>
        <cfvo type="num" val="3"/>
      </iconSet>
    </cfRule>
    <cfRule type="iconSet" priority="10">
      <iconSet iconSet="4TrafficLights" showValue="0">
        <cfvo type="percent" val="0"/>
        <cfvo type="num" val="1"/>
        <cfvo type="num" val="2"/>
        <cfvo type="num" val="3"/>
      </iconSet>
    </cfRule>
    <cfRule type="iconSet" priority="11">
      <iconSet iconSet="4TrafficLights" showValue="0">
        <cfvo type="percent" val="0"/>
        <cfvo type="num" val="1"/>
        <cfvo type="num" val="2"/>
        <cfvo type="num" val="3"/>
      </iconSet>
    </cfRule>
    <cfRule type="iconSet" priority="13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4:W24">
    <cfRule type="iconSet" priority="26">
      <iconSet iconSet="4TrafficLights" showValue="0">
        <cfvo type="percent" val="0"/>
        <cfvo type="num" val="1"/>
        <cfvo type="num" val="2"/>
        <cfvo type="num" val="3"/>
      </iconSet>
    </cfRule>
    <cfRule type="iconSet" priority="28">
      <iconSet iconSet="4TrafficLights" showValue="0">
        <cfvo type="percent" val="0"/>
        <cfvo type="num" val="1"/>
        <cfvo type="num" val="2"/>
        <cfvo type="num" val="3"/>
      </iconSet>
    </cfRule>
    <cfRule type="iconSet" priority="29">
      <iconSet iconSet="4TrafficLights" showValue="0">
        <cfvo type="percent" val="0"/>
        <cfvo type="num" val="1"/>
        <cfvo type="num" val="2"/>
        <cfvo type="num" val="3"/>
      </iconSet>
    </cfRule>
    <cfRule type="iconSet" priority="30">
      <iconSet iconSet="4TrafficLights" showValue="0">
        <cfvo type="percent" val="0"/>
        <cfvo type="num" val="1"/>
        <cfvo type="num" val="2"/>
        <cfvo type="num" val="3"/>
      </iconSet>
    </cfRule>
    <cfRule type="iconSet" priority="31">
      <iconSet iconSet="4TrafficLights" showValue="0">
        <cfvo type="percent" val="0"/>
        <cfvo type="num" val="1"/>
        <cfvo type="num" val="2"/>
        <cfvo type="num" val="3"/>
      </iconSet>
    </cfRule>
    <cfRule type="iconSet" priority="27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5:W25">
    <cfRule type="iconSet" priority="44">
      <iconSet iconSet="4TrafficLights" showValue="0">
        <cfvo type="percent" val="0"/>
        <cfvo type="num" val="1"/>
        <cfvo type="num" val="2"/>
        <cfvo type="num" val="3"/>
      </iconSet>
    </cfRule>
    <cfRule type="iconSet" priority="40">
      <iconSet iconSet="4TrafficLights" showValue="0">
        <cfvo type="percent" val="0"/>
        <cfvo type="num" val="1"/>
        <cfvo type="num" val="2"/>
        <cfvo type="num" val="3"/>
      </iconSet>
    </cfRule>
    <cfRule type="iconSet" priority="41">
      <iconSet iconSet="4TrafficLights" showValue="0">
        <cfvo type="percent" val="0"/>
        <cfvo type="num" val="1"/>
        <cfvo type="num" val="2"/>
        <cfvo type="num" val="3"/>
      </iconSet>
    </cfRule>
    <cfRule type="iconSet" priority="43">
      <iconSet iconSet="4TrafficLights" showValue="0">
        <cfvo type="percent" val="0"/>
        <cfvo type="num" val="1"/>
        <cfvo type="num" val="2"/>
        <cfvo type="num" val="3"/>
      </iconSet>
    </cfRule>
    <cfRule type="iconSet" priority="42">
      <iconSet iconSet="4TrafficLights" showValue="0">
        <cfvo type="percent" val="0"/>
        <cfvo type="num" val="1"/>
        <cfvo type="num" val="2"/>
        <cfvo type="num" val="3"/>
      </iconSet>
    </cfRule>
    <cfRule type="iconSet" priority="47">
      <iconSet iconSet="4TrafficLights" showValue="0">
        <cfvo type="percent" val="0"/>
        <cfvo type="num" val="1"/>
        <cfvo type="num" val="2"/>
        <cfvo type="num" val="3"/>
      </iconSet>
    </cfRule>
    <cfRule type="iconSet" priority="36">
      <iconSet iconSet="4TrafficLights" showValue="0">
        <cfvo type="percent" val="0"/>
        <cfvo type="num" val="1"/>
        <cfvo type="num" val="2"/>
        <cfvo type="num" val="3"/>
      </iconSet>
    </cfRule>
    <cfRule type="iconSet" priority="34">
      <iconSet iconSet="4TrafficLights" showValue="0">
        <cfvo type="percent" val="0"/>
        <cfvo type="num" val="1"/>
        <cfvo type="num" val="2"/>
        <cfvo type="num" val="3"/>
      </iconSet>
    </cfRule>
    <cfRule type="iconSet" priority="35">
      <iconSet iconSet="4TrafficLights" showValue="0">
        <cfvo type="percent" val="0"/>
        <cfvo type="num" val="1"/>
        <cfvo type="num" val="2"/>
        <cfvo type="num" val="3"/>
      </iconSet>
    </cfRule>
    <cfRule type="iconSet" priority="37">
      <iconSet iconSet="4TrafficLights" showValue="0">
        <cfvo type="percent" val="0"/>
        <cfvo type="num" val="1"/>
        <cfvo type="num" val="2"/>
        <cfvo type="num" val="3"/>
      </iconSet>
    </cfRule>
    <cfRule type="iconSet" priority="39">
      <iconSet iconSet="4TrafficLights" showValue="0">
        <cfvo type="percent" val="0"/>
        <cfvo type="num" val="1"/>
        <cfvo type="num" val="2"/>
        <cfvo type="num" val="3"/>
      </iconSet>
    </cfRule>
    <cfRule type="iconSet" priority="38">
      <iconSet iconSet="4TrafficLights" showValue="0">
        <cfvo type="percent" val="0"/>
        <cfvo type="num" val="1"/>
        <cfvo type="num" val="2"/>
        <cfvo type="num" val="3"/>
      </iconSet>
    </cfRule>
    <cfRule type="iconSet" priority="48">
      <iconSet iconSet="4TrafficLights" showValue="0">
        <cfvo type="percent" val="0"/>
        <cfvo type="num" val="1"/>
        <cfvo type="num" val="2"/>
        <cfvo type="num" val="3"/>
      </iconSet>
    </cfRule>
    <cfRule type="iconSet" priority="46">
      <iconSet iconSet="4TrafficLights" showValue="0">
        <cfvo type="percent" val="0"/>
        <cfvo type="num" val="1"/>
        <cfvo type="num" val="2"/>
        <cfvo type="num" val="3"/>
      </iconSet>
    </cfRule>
    <cfRule type="iconSet" priority="45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6:W26">
    <cfRule type="iconSet" priority="52">
      <iconSet iconSet="4TrafficLights" showValue="0">
        <cfvo type="percent" val="0"/>
        <cfvo type="num" val="1"/>
        <cfvo type="num" val="2"/>
        <cfvo type="num" val="3"/>
      </iconSet>
    </cfRule>
    <cfRule type="iconSet" priority="53">
      <iconSet iconSet="4TrafficLights" showValue="0">
        <cfvo type="percent" val="0"/>
        <cfvo type="num" val="1"/>
        <cfvo type="num" val="2"/>
        <cfvo type="num" val="3"/>
      </iconSet>
    </cfRule>
    <cfRule type="iconSet" priority="54">
      <iconSet iconSet="4TrafficLights" showValue="0">
        <cfvo type="percent" val="0"/>
        <cfvo type="num" val="1"/>
        <cfvo type="num" val="2"/>
        <cfvo type="num" val="3"/>
      </iconSet>
    </cfRule>
    <cfRule type="iconSet" priority="55">
      <iconSet iconSet="4TrafficLights" showValue="0">
        <cfvo type="percent" val="0"/>
        <cfvo type="num" val="1"/>
        <cfvo type="num" val="2"/>
        <cfvo type="num" val="3"/>
      </iconSet>
    </cfRule>
    <cfRule type="iconSet" priority="56">
      <iconSet iconSet="4TrafficLights" showValue="0">
        <cfvo type="percent" val="0"/>
        <cfvo type="num" val="1"/>
        <cfvo type="num" val="2"/>
        <cfvo type="num" val="3"/>
      </iconSet>
    </cfRule>
    <cfRule type="iconSet" priority="5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7:W27">
    <cfRule type="iconSet" priority="66">
      <iconSet iconSet="4TrafficLights" showValue="0">
        <cfvo type="percent" val="0"/>
        <cfvo type="num" val="1"/>
        <cfvo type="num" val="2"/>
        <cfvo type="num" val="3"/>
      </iconSet>
    </cfRule>
    <cfRule type="iconSet" priority="65">
      <iconSet iconSet="4TrafficLights" showValue="0">
        <cfvo type="percent" val="0"/>
        <cfvo type="num" val="1"/>
        <cfvo type="num" val="2"/>
        <cfvo type="num" val="3"/>
      </iconSet>
    </cfRule>
    <cfRule type="iconSet" priority="64">
      <iconSet iconSet="4TrafficLights" showValue="0">
        <cfvo type="percent" val="0"/>
        <cfvo type="num" val="1"/>
        <cfvo type="num" val="2"/>
        <cfvo type="num" val="3"/>
      </iconSet>
    </cfRule>
    <cfRule type="iconSet" priority="63">
      <iconSet iconSet="4TrafficLights" showValue="0">
        <cfvo type="percent" val="0"/>
        <cfvo type="num" val="1"/>
        <cfvo type="num" val="2"/>
        <cfvo type="num" val="3"/>
      </iconSet>
    </cfRule>
    <cfRule type="iconSet" priority="62">
      <iconSet iconSet="4TrafficLights" showValue="0">
        <cfvo type="percent" val="0"/>
        <cfvo type="num" val="1"/>
        <cfvo type="num" val="2"/>
        <cfvo type="num" val="3"/>
      </iconSet>
    </cfRule>
    <cfRule type="iconSet" priority="61">
      <iconSet iconSet="4TrafficLights" showValue="0">
        <cfvo type="percent" val="0"/>
        <cfvo type="num" val="1"/>
        <cfvo type="num" val="2"/>
        <cfvo type="num" val="3"/>
      </iconSet>
    </cfRule>
    <cfRule type="iconSet" priority="60">
      <iconSet iconSet="4TrafficLights" showValue="0">
        <cfvo type="percent" val="0"/>
        <cfvo type="num" val="1"/>
        <cfvo type="num" val="2"/>
        <cfvo type="num" val="3"/>
      </iconSet>
    </cfRule>
    <cfRule type="iconSet" priority="59">
      <iconSet iconSet="4TrafficLights" showValue="0">
        <cfvo type="percent" val="0"/>
        <cfvo type="num" val="1"/>
        <cfvo type="num" val="2"/>
        <cfvo type="num" val="3"/>
      </iconSet>
    </cfRule>
    <cfRule type="iconSet" priority="72">
      <iconSet iconSet="4TrafficLights" showValue="0">
        <cfvo type="percent" val="0"/>
        <cfvo type="num" val="1"/>
        <cfvo type="num" val="2"/>
        <cfvo type="num" val="3"/>
      </iconSet>
    </cfRule>
    <cfRule type="iconSet" priority="68">
      <iconSet iconSet="4TrafficLights" showValue="0">
        <cfvo type="percent" val="0"/>
        <cfvo type="num" val="1"/>
        <cfvo type="num" val="2"/>
        <cfvo type="num" val="3"/>
      </iconSet>
    </cfRule>
    <cfRule type="iconSet" priority="70">
      <iconSet iconSet="4TrafficLights" showValue="0">
        <cfvo type="percent" val="0"/>
        <cfvo type="num" val="1"/>
        <cfvo type="num" val="2"/>
        <cfvo type="num" val="3"/>
      </iconSet>
    </cfRule>
    <cfRule type="iconSet" priority="69">
      <iconSet iconSet="4TrafficLights" showValue="0">
        <cfvo type="percent" val="0"/>
        <cfvo type="num" val="1"/>
        <cfvo type="num" val="2"/>
        <cfvo type="num" val="3"/>
      </iconSet>
    </cfRule>
    <cfRule type="iconSet" priority="67">
      <iconSet iconSet="4TrafficLights" showValue="0">
        <cfvo type="percent" val="0"/>
        <cfvo type="num" val="1"/>
        <cfvo type="num" val="2"/>
        <cfvo type="num" val="3"/>
      </iconSet>
    </cfRule>
    <cfRule type="iconSet" priority="73">
      <iconSet iconSet="4TrafficLights" showValue="0">
        <cfvo type="percent" val="0"/>
        <cfvo type="num" val="1"/>
        <cfvo type="num" val="2"/>
        <cfvo type="num" val="3"/>
      </iconSet>
    </cfRule>
    <cfRule type="iconSet" priority="7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8:W28">
    <cfRule type="iconSet" priority="76">
      <iconSet iconSet="4TrafficLights" showValue="0">
        <cfvo type="percent" val="0"/>
        <cfvo type="num" val="1"/>
        <cfvo type="num" val="2"/>
        <cfvo type="num" val="3"/>
      </iconSet>
    </cfRule>
    <cfRule type="iconSet" priority="77">
      <iconSet iconSet="4TrafficLights" showValue="0">
        <cfvo type="percent" val="0"/>
        <cfvo type="num" val="1"/>
        <cfvo type="num" val="2"/>
        <cfvo type="num" val="3"/>
      </iconSet>
    </cfRule>
    <cfRule type="iconSet" priority="78">
      <iconSet iconSet="4TrafficLights" showValue="0">
        <cfvo type="percent" val="0"/>
        <cfvo type="num" val="1"/>
        <cfvo type="num" val="2"/>
        <cfvo type="num" val="3"/>
      </iconSet>
    </cfRule>
    <cfRule type="iconSet" priority="79">
      <iconSet iconSet="4TrafficLights" showValue="0">
        <cfvo type="percent" val="0"/>
        <cfvo type="num" val="1"/>
        <cfvo type="num" val="2"/>
        <cfvo type="num" val="3"/>
      </iconSet>
    </cfRule>
    <cfRule type="iconSet" priority="80">
      <iconSet iconSet="4TrafficLights" showValue="0">
        <cfvo type="percent" val="0"/>
        <cfvo type="num" val="1"/>
        <cfvo type="num" val="2"/>
        <cfvo type="num" val="3"/>
      </iconSet>
    </cfRule>
    <cfRule type="iconSet" priority="8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9:W29">
    <cfRule type="iconSet" priority="85">
      <iconSet iconSet="4TrafficLights" showValue="0">
        <cfvo type="percent" val="0"/>
        <cfvo type="num" val="1"/>
        <cfvo type="num" val="2"/>
        <cfvo type="num" val="3"/>
      </iconSet>
    </cfRule>
    <cfRule type="iconSet" priority="95">
      <iconSet iconSet="4TrafficLights" showValue="0">
        <cfvo type="percent" val="0"/>
        <cfvo type="num" val="1"/>
        <cfvo type="num" val="2"/>
        <cfvo type="num" val="3"/>
      </iconSet>
    </cfRule>
    <cfRule type="iconSet" priority="96">
      <iconSet iconSet="4TrafficLights" showValue="0">
        <cfvo type="percent" val="0"/>
        <cfvo type="num" val="1"/>
        <cfvo type="num" val="2"/>
        <cfvo type="num" val="3"/>
      </iconSet>
    </cfRule>
    <cfRule type="iconSet" priority="98">
      <iconSet iconSet="4TrafficLights" showValue="0">
        <cfvo type="percent" val="0"/>
        <cfvo type="num" val="1"/>
        <cfvo type="num" val="2"/>
        <cfvo type="num" val="3"/>
      </iconSet>
    </cfRule>
    <cfRule type="iconSet" priority="84">
      <iconSet iconSet="4TrafficLights" showValue="0">
        <cfvo type="percent" val="0"/>
        <cfvo type="num" val="1"/>
        <cfvo type="num" val="2"/>
        <cfvo type="num" val="3"/>
      </iconSet>
    </cfRule>
    <cfRule type="iconSet" priority="88">
      <iconSet iconSet="4TrafficLights" showValue="0">
        <cfvo type="percent" val="0"/>
        <cfvo type="num" val="1"/>
        <cfvo type="num" val="2"/>
        <cfvo type="num" val="3"/>
      </iconSet>
    </cfRule>
    <cfRule type="iconSet" priority="89">
      <iconSet iconSet="4TrafficLights" showValue="0">
        <cfvo type="percent" val="0"/>
        <cfvo type="num" val="1"/>
        <cfvo type="num" val="2"/>
        <cfvo type="num" val="3"/>
      </iconSet>
    </cfRule>
    <cfRule type="iconSet" priority="86">
      <iconSet iconSet="4TrafficLights" showValue="0">
        <cfvo type="percent" val="0"/>
        <cfvo type="num" val="1"/>
        <cfvo type="num" val="2"/>
        <cfvo type="num" val="3"/>
      </iconSet>
    </cfRule>
    <cfRule type="iconSet" priority="87">
      <iconSet iconSet="4TrafficLights" showValue="0">
        <cfvo type="percent" val="0"/>
        <cfvo type="num" val="1"/>
        <cfvo type="num" val="2"/>
        <cfvo type="num" val="3"/>
      </iconSet>
    </cfRule>
    <cfRule type="iconSet" priority="90">
      <iconSet iconSet="4TrafficLights" showValue="0">
        <cfvo type="percent" val="0"/>
        <cfvo type="num" val="1"/>
        <cfvo type="num" val="2"/>
        <cfvo type="num" val="3"/>
      </iconSet>
    </cfRule>
    <cfRule type="iconSet" priority="91">
      <iconSet iconSet="4TrafficLights" showValue="0">
        <cfvo type="percent" val="0"/>
        <cfvo type="num" val="1"/>
        <cfvo type="num" val="2"/>
        <cfvo type="num" val="3"/>
      </iconSet>
    </cfRule>
    <cfRule type="iconSet" priority="92">
      <iconSet iconSet="4TrafficLights" showValue="0">
        <cfvo type="percent" val="0"/>
        <cfvo type="num" val="1"/>
        <cfvo type="num" val="2"/>
        <cfvo type="num" val="3"/>
      </iconSet>
    </cfRule>
    <cfRule type="iconSet" priority="97">
      <iconSet iconSet="4TrafficLights" showValue="0">
        <cfvo type="percent" val="0"/>
        <cfvo type="num" val="1"/>
        <cfvo type="num" val="2"/>
        <cfvo type="num" val="3"/>
      </iconSet>
    </cfRule>
    <cfRule type="iconSet" priority="93">
      <iconSet iconSet="4TrafficLights" showValue="0">
        <cfvo type="percent" val="0"/>
        <cfvo type="num" val="1"/>
        <cfvo type="num" val="2"/>
        <cfvo type="num" val="3"/>
      </iconSet>
    </cfRule>
    <cfRule type="iconSet" priority="94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0:W30">
    <cfRule type="iconSet" priority="101">
      <iconSet iconSet="4TrafficLights" showValue="0">
        <cfvo type="percent" val="0"/>
        <cfvo type="num" val="1"/>
        <cfvo type="num" val="2"/>
        <cfvo type="num" val="3"/>
      </iconSet>
    </cfRule>
    <cfRule type="iconSet" priority="102">
      <iconSet iconSet="4TrafficLights" showValue="0">
        <cfvo type="percent" val="0"/>
        <cfvo type="num" val="1"/>
        <cfvo type="num" val="2"/>
        <cfvo type="num" val="3"/>
      </iconSet>
    </cfRule>
    <cfRule type="iconSet" priority="103">
      <iconSet iconSet="4TrafficLights" showValue="0">
        <cfvo type="percent" val="0"/>
        <cfvo type="num" val="1"/>
        <cfvo type="num" val="2"/>
        <cfvo type="num" val="3"/>
      </iconSet>
    </cfRule>
    <cfRule type="iconSet" priority="104">
      <iconSet iconSet="4TrafficLights" showValue="0">
        <cfvo type="percent" val="0"/>
        <cfvo type="num" val="1"/>
        <cfvo type="num" val="2"/>
        <cfvo type="num" val="3"/>
      </iconSet>
    </cfRule>
    <cfRule type="iconSet" priority="105">
      <iconSet iconSet="4TrafficLights" showValue="0">
        <cfvo type="percent" val="0"/>
        <cfvo type="num" val="1"/>
        <cfvo type="num" val="2"/>
        <cfvo type="num" val="3"/>
      </iconSet>
    </cfRule>
    <cfRule type="iconSet" priority="106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1:W31">
    <cfRule type="iconSet" priority="109">
      <iconSet iconSet="4TrafficLights" showValue="0">
        <cfvo type="percent" val="0"/>
        <cfvo type="num" val="1"/>
        <cfvo type="num" val="2"/>
        <cfvo type="num" val="3"/>
      </iconSet>
    </cfRule>
    <cfRule type="iconSet" priority="110">
      <iconSet iconSet="4TrafficLights" showValue="0">
        <cfvo type="percent" val="0"/>
        <cfvo type="num" val="1"/>
        <cfvo type="num" val="2"/>
        <cfvo type="num" val="3"/>
      </iconSet>
    </cfRule>
    <cfRule type="iconSet" priority="111">
      <iconSet iconSet="4TrafficLights" showValue="0">
        <cfvo type="percent" val="0"/>
        <cfvo type="num" val="1"/>
        <cfvo type="num" val="2"/>
        <cfvo type="num" val="3"/>
      </iconSet>
    </cfRule>
    <cfRule type="iconSet" priority="112">
      <iconSet iconSet="4TrafficLights" showValue="0">
        <cfvo type="percent" val="0"/>
        <cfvo type="num" val="1"/>
        <cfvo type="num" val="2"/>
        <cfvo type="num" val="3"/>
      </iconSet>
    </cfRule>
    <cfRule type="iconSet" priority="113">
      <iconSet iconSet="4TrafficLights" showValue="0">
        <cfvo type="percent" val="0"/>
        <cfvo type="num" val="1"/>
        <cfvo type="num" val="2"/>
        <cfvo type="num" val="3"/>
      </iconSet>
    </cfRule>
    <cfRule type="iconSet" priority="114">
      <iconSet iconSet="4TrafficLights" showValue="0">
        <cfvo type="percent" val="0"/>
        <cfvo type="num" val="1"/>
        <cfvo type="num" val="2"/>
        <cfvo type="num" val="3"/>
      </iconSet>
    </cfRule>
    <cfRule type="iconSet" priority="115">
      <iconSet iconSet="4TrafficLights" showValue="0">
        <cfvo type="percent" val="0"/>
        <cfvo type="num" val="1"/>
        <cfvo type="num" val="2"/>
        <cfvo type="num" val="3"/>
      </iconSet>
    </cfRule>
    <cfRule type="iconSet" priority="116">
      <iconSet iconSet="4TrafficLights" showValue="0">
        <cfvo type="percent" val="0"/>
        <cfvo type="num" val="1"/>
        <cfvo type="num" val="2"/>
        <cfvo type="num" val="3"/>
      </iconSet>
    </cfRule>
    <cfRule type="iconSet" priority="117">
      <iconSet iconSet="4TrafficLights" showValue="0">
        <cfvo type="percent" val="0"/>
        <cfvo type="num" val="1"/>
        <cfvo type="num" val="2"/>
        <cfvo type="num" val="3"/>
      </iconSet>
    </cfRule>
    <cfRule type="iconSet" priority="121">
      <iconSet iconSet="4TrafficLights" showValue="0">
        <cfvo type="percent" val="0"/>
        <cfvo type="num" val="1"/>
        <cfvo type="num" val="2"/>
        <cfvo type="num" val="3"/>
      </iconSet>
    </cfRule>
    <cfRule type="iconSet" priority="122">
      <iconSet iconSet="4TrafficLights" showValue="0">
        <cfvo type="percent" val="0"/>
        <cfvo type="num" val="1"/>
        <cfvo type="num" val="2"/>
        <cfvo type="num" val="3"/>
      </iconSet>
    </cfRule>
    <cfRule type="iconSet" priority="123">
      <iconSet iconSet="4TrafficLights" showValue="0">
        <cfvo type="percent" val="0"/>
        <cfvo type="num" val="1"/>
        <cfvo type="num" val="2"/>
        <cfvo type="num" val="3"/>
      </iconSet>
    </cfRule>
    <cfRule type="iconSet" priority="120">
      <iconSet iconSet="4TrafficLights" showValue="0">
        <cfvo type="percent" val="0"/>
        <cfvo type="num" val="1"/>
        <cfvo type="num" val="2"/>
        <cfvo type="num" val="3"/>
      </iconSet>
    </cfRule>
    <cfRule type="iconSet" priority="119">
      <iconSet iconSet="4TrafficLights" showValue="0">
        <cfvo type="percent" val="0"/>
        <cfvo type="num" val="1"/>
        <cfvo type="num" val="2"/>
        <cfvo type="num" val="3"/>
      </iconSet>
    </cfRule>
    <cfRule type="iconSet" priority="118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2:W32">
    <cfRule type="iconSet" priority="130">
      <iconSet iconSet="4TrafficLights" showValue="0">
        <cfvo type="percent" val="0"/>
        <cfvo type="num" val="1"/>
        <cfvo type="num" val="2"/>
        <cfvo type="num" val="3"/>
      </iconSet>
    </cfRule>
    <cfRule type="iconSet" priority="131">
      <iconSet iconSet="4TrafficLights" showValue="0">
        <cfvo type="percent" val="0"/>
        <cfvo type="num" val="1"/>
        <cfvo type="num" val="2"/>
        <cfvo type="num" val="3"/>
      </iconSet>
    </cfRule>
    <cfRule type="iconSet" priority="126">
      <iconSet iconSet="4TrafficLights" showValue="0">
        <cfvo type="percent" val="0"/>
        <cfvo type="num" val="1"/>
        <cfvo type="num" val="2"/>
        <cfvo type="num" val="3"/>
      </iconSet>
    </cfRule>
    <cfRule type="iconSet" priority="127">
      <iconSet iconSet="4TrafficLights" showValue="0">
        <cfvo type="percent" val="0"/>
        <cfvo type="num" val="1"/>
        <cfvo type="num" val="2"/>
        <cfvo type="num" val="3"/>
      </iconSet>
    </cfRule>
    <cfRule type="iconSet" priority="128">
      <iconSet iconSet="4TrafficLights" showValue="0">
        <cfvo type="percent" val="0"/>
        <cfvo type="num" val="1"/>
        <cfvo type="num" val="2"/>
        <cfvo type="num" val="3"/>
      </iconSet>
    </cfRule>
    <cfRule type="iconSet" priority="129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3:W33">
    <cfRule type="iconSet" priority="142">
      <iconSet iconSet="4TrafficLights" showValue="0">
        <cfvo type="percent" val="0"/>
        <cfvo type="num" val="1"/>
        <cfvo type="num" val="2"/>
        <cfvo type="num" val="3"/>
      </iconSet>
    </cfRule>
    <cfRule type="iconSet" priority="143">
      <iconSet iconSet="4TrafficLights" showValue="0">
        <cfvo type="percent" val="0"/>
        <cfvo type="num" val="1"/>
        <cfvo type="num" val="2"/>
        <cfvo type="num" val="3"/>
      </iconSet>
    </cfRule>
    <cfRule type="iconSet" priority="144">
      <iconSet iconSet="4TrafficLights" showValue="0">
        <cfvo type="percent" val="0"/>
        <cfvo type="num" val="1"/>
        <cfvo type="num" val="2"/>
        <cfvo type="num" val="3"/>
      </iconSet>
    </cfRule>
    <cfRule type="iconSet" priority="145">
      <iconSet iconSet="4TrafficLights" showValue="0">
        <cfvo type="percent" val="0"/>
        <cfvo type="num" val="1"/>
        <cfvo type="num" val="2"/>
        <cfvo type="num" val="3"/>
      </iconSet>
    </cfRule>
    <cfRule type="iconSet" priority="135">
      <iconSet iconSet="4TrafficLights" showValue="0">
        <cfvo type="percent" val="0"/>
        <cfvo type="num" val="1"/>
        <cfvo type="num" val="2"/>
        <cfvo type="num" val="3"/>
      </iconSet>
    </cfRule>
    <cfRule type="iconSet" priority="147">
      <iconSet iconSet="4TrafficLights" showValue="0">
        <cfvo type="percent" val="0"/>
        <cfvo type="num" val="1"/>
        <cfvo type="num" val="2"/>
        <cfvo type="num" val="3"/>
      </iconSet>
    </cfRule>
    <cfRule type="iconSet" priority="148">
      <iconSet iconSet="4TrafficLights" showValue="0">
        <cfvo type="percent" val="0"/>
        <cfvo type="num" val="1"/>
        <cfvo type="num" val="2"/>
        <cfvo type="num" val="3"/>
      </iconSet>
    </cfRule>
    <cfRule type="iconSet" priority="136">
      <iconSet iconSet="4TrafficLights" showValue="0">
        <cfvo type="percent" val="0"/>
        <cfvo type="num" val="1"/>
        <cfvo type="num" val="2"/>
        <cfvo type="num" val="3"/>
      </iconSet>
    </cfRule>
    <cfRule type="iconSet" priority="137">
      <iconSet iconSet="4TrafficLights" showValue="0">
        <cfvo type="percent" val="0"/>
        <cfvo type="num" val="1"/>
        <cfvo type="num" val="2"/>
        <cfvo type="num" val="3"/>
      </iconSet>
    </cfRule>
    <cfRule type="iconSet" priority="138">
      <iconSet iconSet="4TrafficLights" showValue="0">
        <cfvo type="percent" val="0"/>
        <cfvo type="num" val="1"/>
        <cfvo type="num" val="2"/>
        <cfvo type="num" val="3"/>
      </iconSet>
    </cfRule>
    <cfRule type="iconSet" priority="139">
      <iconSet iconSet="4TrafficLights" showValue="0">
        <cfvo type="percent" val="0"/>
        <cfvo type="num" val="1"/>
        <cfvo type="num" val="2"/>
        <cfvo type="num" val="3"/>
      </iconSet>
    </cfRule>
    <cfRule type="iconSet" priority="146">
      <iconSet iconSet="4TrafficLights" showValue="0">
        <cfvo type="percent" val="0"/>
        <cfvo type="num" val="1"/>
        <cfvo type="num" val="2"/>
        <cfvo type="num" val="3"/>
      </iconSet>
    </cfRule>
    <cfRule type="iconSet" priority="134">
      <iconSet iconSet="4TrafficLights" showValue="0">
        <cfvo type="percent" val="0"/>
        <cfvo type="num" val="1"/>
        <cfvo type="num" val="2"/>
        <cfvo type="num" val="3"/>
      </iconSet>
    </cfRule>
    <cfRule type="iconSet" priority="141">
      <iconSet iconSet="4TrafficLights" showValue="0">
        <cfvo type="percent" val="0"/>
        <cfvo type="num" val="1"/>
        <cfvo type="num" val="2"/>
        <cfvo type="num" val="3"/>
      </iconSet>
    </cfRule>
    <cfRule type="iconSet" priority="140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W22 V22:V33">
    <cfRule type="iconSet" priority="157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BJ28:BK29">
    <cfRule type="iconSet" priority="156">
      <iconSet iconSet="3Flags" showValue="0">
        <cfvo type="percent" val="0"/>
        <cfvo type="num" val="2"/>
        <cfvo type="num" val="3"/>
      </iconSet>
    </cfRule>
  </conditionalFormatting>
  <conditionalFormatting sqref="BJ30:BK31">
    <cfRule type="iconSet" priority="155">
      <iconSet iconSet="3Flags" showValue="0">
        <cfvo type="percent" val="0"/>
        <cfvo type="num" val="2"/>
        <cfvo type="num" val="3"/>
      </iconSet>
    </cfRule>
  </conditionalFormatting>
  <conditionalFormatting sqref="BJ32:BK33">
    <cfRule type="iconSet" priority="154">
      <iconSet iconSet="3Flags" showValue="0">
        <cfvo type="percent" val="0"/>
        <cfvo type="num" val="2"/>
        <cfvo type="num" val="3"/>
      </iconSet>
    </cfRule>
  </conditionalFormatting>
  <pageMargins left="0.2" right="0.15" top="0.78740157480314965" bottom="0.78740157480314965" header="0.31496062992125984" footer="0.31496062992125984"/>
  <pageSetup paperSize="9" scale="93" orientation="landscape" horizontalDpi="4294967293" verticalDpi="4294967293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Plan23">
    <tabColor theme="7" tint="0.79998168889431442"/>
    <pageSetUpPr fitToPage="1"/>
  </sheetPr>
  <dimension ref="A1:CL34"/>
  <sheetViews>
    <sheetView showGridLines="0" showRowColHeaders="0" workbookViewId="0">
      <selection activeCell="V22" sqref="V22:W22"/>
    </sheetView>
  </sheetViews>
  <sheetFormatPr baseColWidth="10" defaultColWidth="9.109375" defaultRowHeight="15" customHeight="1" x14ac:dyDescent="0.3"/>
  <cols>
    <col min="1" max="90" width="1.6640625" style="1" customWidth="1"/>
    <col min="91" max="116" width="9.109375" style="1" customWidth="1"/>
    <col min="117" max="16384" width="9.109375" style="1"/>
  </cols>
  <sheetData>
    <row r="1" spans="1:90" s="72" customFormat="1" ht="15" customHeight="1" x14ac:dyDescent="0.3"/>
    <row r="2" spans="1:90" s="72" customFormat="1" ht="15" customHeight="1" x14ac:dyDescent="0.3"/>
    <row r="3" spans="1:90" s="72" customFormat="1" ht="15" customHeight="1" x14ac:dyDescent="0.3"/>
    <row r="4" spans="1:90" s="72" customFormat="1" ht="15" customHeight="1" x14ac:dyDescent="0.3">
      <c r="BF4" s="80">
        <f>+Objetivos!K4</f>
        <v>0</v>
      </c>
    </row>
    <row r="5" spans="1:90" s="72" customFormat="1" ht="15" customHeight="1" x14ac:dyDescent="0.3"/>
    <row r="6" spans="1:90" s="72" customFormat="1" ht="15" customHeight="1" x14ac:dyDescent="0.3">
      <c r="B6" s="208">
        <f>+Internos1!B6:C6</f>
        <v>2</v>
      </c>
      <c r="C6" s="208"/>
      <c r="E6" s="150" t="s">
        <v>148</v>
      </c>
      <c r="BX6" s="218"/>
      <c r="BY6" s="218"/>
      <c r="BZ6" s="218"/>
    </row>
    <row r="7" spans="1:90" s="72" customFormat="1" ht="15" customHeight="1" x14ac:dyDescent="0.3">
      <c r="BX7" s="218"/>
      <c r="BY7" s="218"/>
      <c r="BZ7" s="218"/>
      <c r="CA7" s="219"/>
      <c r="CB7" s="219"/>
      <c r="CC7" s="219"/>
      <c r="CD7" s="219"/>
      <c r="CE7" s="219"/>
      <c r="CF7" s="219"/>
      <c r="CG7" s="219"/>
      <c r="CH7" s="219"/>
      <c r="CI7" s="219"/>
      <c r="CJ7" s="219"/>
      <c r="CK7" s="219"/>
      <c r="CL7" s="219"/>
    </row>
    <row r="8" spans="1:90" ht="14.4" x14ac:dyDescent="0.3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7"/>
    </row>
    <row r="9" spans="1:90" ht="14.4" x14ac:dyDescent="0.3">
      <c r="A9" s="11" t="s">
        <v>78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7"/>
      <c r="Y9" s="10" t="s">
        <v>85</v>
      </c>
      <c r="BM9" s="10" t="s">
        <v>86</v>
      </c>
    </row>
    <row r="10" spans="1:90" ht="14.4" x14ac:dyDescent="0.3">
      <c r="A10" s="220">
        <f>+Internos1!A16:B16</f>
        <v>2</v>
      </c>
      <c r="B10" s="220"/>
      <c r="C10" s="39" t="str">
        <f>+Objetivos!B23</f>
        <v>Optimizar Compras</v>
      </c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7"/>
      <c r="BJ10" s="221"/>
      <c r="BK10" s="222"/>
      <c r="BL10" s="222"/>
      <c r="BM10" s="222"/>
      <c r="BN10" s="222"/>
      <c r="BO10" s="222"/>
      <c r="BP10" s="222"/>
      <c r="BQ10" s="222"/>
      <c r="BR10" s="222"/>
      <c r="BS10" s="222"/>
      <c r="BT10" s="222"/>
      <c r="BU10" s="222"/>
      <c r="BV10" s="222"/>
      <c r="BW10" s="222"/>
      <c r="BX10" s="222"/>
      <c r="BY10" s="222"/>
      <c r="BZ10" s="222"/>
      <c r="CA10" s="222"/>
      <c r="CB10" s="222"/>
      <c r="CC10" s="222"/>
      <c r="CD10" s="222"/>
      <c r="CE10" s="222"/>
      <c r="CF10" s="222"/>
      <c r="CG10" s="222"/>
      <c r="CH10" s="222"/>
      <c r="CI10" s="222"/>
      <c r="CJ10" s="222"/>
      <c r="CK10" s="223"/>
    </row>
    <row r="11" spans="1:90" ht="14.4" x14ac:dyDescent="0.3">
      <c r="A11" s="220">
        <f>+Internos2!A16:B16</f>
        <v>2</v>
      </c>
      <c r="B11" s="220"/>
      <c r="C11" s="39" t="str">
        <f>+Objetivos!B24</f>
        <v xml:space="preserve">Mejorar Rendimiento </v>
      </c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7"/>
      <c r="BJ11" s="224"/>
      <c r="BK11" s="225"/>
      <c r="BL11" s="225"/>
      <c r="BM11" s="225"/>
      <c r="BN11" s="225"/>
      <c r="BO11" s="225"/>
      <c r="BP11" s="225"/>
      <c r="BQ11" s="225"/>
      <c r="BR11" s="225"/>
      <c r="BS11" s="225"/>
      <c r="BT11" s="225"/>
      <c r="BU11" s="225"/>
      <c r="BV11" s="225"/>
      <c r="BW11" s="225"/>
      <c r="BX11" s="225"/>
      <c r="BY11" s="225"/>
      <c r="BZ11" s="225"/>
      <c r="CA11" s="225"/>
      <c r="CB11" s="225"/>
      <c r="CC11" s="225"/>
      <c r="CD11" s="225"/>
      <c r="CE11" s="225"/>
      <c r="CF11" s="225"/>
      <c r="CG11" s="225"/>
      <c r="CH11" s="225"/>
      <c r="CI11" s="225"/>
      <c r="CJ11" s="225"/>
      <c r="CK11" s="226"/>
    </row>
    <row r="12" spans="1:90" ht="14.4" x14ac:dyDescent="0.3">
      <c r="A12" s="220">
        <f>+Internos3!A16:B16</f>
        <v>3</v>
      </c>
      <c r="B12" s="220"/>
      <c r="C12" s="39" t="str">
        <f>+Objetivos!B25</f>
        <v>Reducir Gastos Fijos</v>
      </c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7"/>
      <c r="BJ12" s="224"/>
      <c r="BK12" s="225"/>
      <c r="BL12" s="225"/>
      <c r="BM12" s="225"/>
      <c r="BN12" s="225"/>
      <c r="BO12" s="225"/>
      <c r="BP12" s="225"/>
      <c r="BQ12" s="225"/>
      <c r="BR12" s="225"/>
      <c r="BS12" s="225"/>
      <c r="BT12" s="225"/>
      <c r="BU12" s="225"/>
      <c r="BV12" s="225"/>
      <c r="BW12" s="225"/>
      <c r="BX12" s="225"/>
      <c r="BY12" s="225"/>
      <c r="BZ12" s="225"/>
      <c r="CA12" s="225"/>
      <c r="CB12" s="225"/>
      <c r="CC12" s="225"/>
      <c r="CD12" s="225"/>
      <c r="CE12" s="225"/>
      <c r="CF12" s="225"/>
      <c r="CG12" s="225"/>
      <c r="CH12" s="225"/>
      <c r="CI12" s="225"/>
      <c r="CJ12" s="225"/>
      <c r="CK12" s="226"/>
    </row>
    <row r="13" spans="1:90" ht="14.4" x14ac:dyDescent="0.3">
      <c r="A13" s="278">
        <f>+A16</f>
        <v>3</v>
      </c>
      <c r="B13" s="278"/>
      <c r="C13" s="153" t="str">
        <f>+Objetivos!B26</f>
        <v>Aumentar Productividad</v>
      </c>
      <c r="D13" s="153"/>
      <c r="E13" s="153"/>
      <c r="F13" s="153"/>
      <c r="G13" s="153"/>
      <c r="H13" s="153"/>
      <c r="I13" s="153"/>
      <c r="J13" s="153"/>
      <c r="K13" s="153"/>
      <c r="L13" s="153"/>
      <c r="M13" s="153"/>
      <c r="N13" s="153"/>
      <c r="O13" s="153"/>
      <c r="P13" s="153"/>
      <c r="Q13" s="153"/>
      <c r="R13" s="153"/>
      <c r="S13" s="153"/>
      <c r="T13" s="153"/>
      <c r="BJ13" s="224"/>
      <c r="BK13" s="225"/>
      <c r="BL13" s="225"/>
      <c r="BM13" s="225"/>
      <c r="BN13" s="225"/>
      <c r="BO13" s="225"/>
      <c r="BP13" s="225"/>
      <c r="BQ13" s="225"/>
      <c r="BR13" s="225"/>
      <c r="BS13" s="225"/>
      <c r="BT13" s="225"/>
      <c r="BU13" s="225"/>
      <c r="BV13" s="225"/>
      <c r="BW13" s="225"/>
      <c r="BX13" s="225"/>
      <c r="BY13" s="225"/>
      <c r="BZ13" s="225"/>
      <c r="CA13" s="225"/>
      <c r="CB13" s="225"/>
      <c r="CC13" s="225"/>
      <c r="CD13" s="225"/>
      <c r="CE13" s="225"/>
      <c r="CF13" s="225"/>
      <c r="CG13" s="225"/>
      <c r="CH13" s="225"/>
      <c r="CI13" s="225"/>
      <c r="CJ13" s="225"/>
      <c r="CK13" s="226"/>
    </row>
    <row r="14" spans="1:90" ht="14.4" x14ac:dyDescent="0.3">
      <c r="A14" s="220">
        <f>+Internos5!A16:B16</f>
        <v>2</v>
      </c>
      <c r="B14" s="220"/>
      <c r="C14" s="39" t="str">
        <f>+Objetivos!B27</f>
        <v>Reducir Tiempos Admon.</v>
      </c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7"/>
      <c r="BJ14" s="224"/>
      <c r="BK14" s="225"/>
      <c r="BL14" s="225"/>
      <c r="BM14" s="225"/>
      <c r="BN14" s="225"/>
      <c r="BO14" s="225"/>
      <c r="BP14" s="225"/>
      <c r="BQ14" s="225"/>
      <c r="BR14" s="225"/>
      <c r="BS14" s="225"/>
      <c r="BT14" s="225"/>
      <c r="BU14" s="225"/>
      <c r="BV14" s="225"/>
      <c r="BW14" s="225"/>
      <c r="BX14" s="225"/>
      <c r="BY14" s="225"/>
      <c r="BZ14" s="225"/>
      <c r="CA14" s="225"/>
      <c r="CB14" s="225"/>
      <c r="CC14" s="225"/>
      <c r="CD14" s="225"/>
      <c r="CE14" s="225"/>
      <c r="CF14" s="225"/>
      <c r="CG14" s="225"/>
      <c r="CH14" s="225"/>
      <c r="CI14" s="225"/>
      <c r="CJ14" s="225"/>
      <c r="CK14" s="226"/>
    </row>
    <row r="15" spans="1:90" ht="14.4" x14ac:dyDescent="0.3">
      <c r="A15" s="12" t="s">
        <v>28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7"/>
      <c r="BJ15" s="224"/>
      <c r="BK15" s="225"/>
      <c r="BL15" s="225"/>
      <c r="BM15" s="225"/>
      <c r="BN15" s="225"/>
      <c r="BO15" s="225"/>
      <c r="BP15" s="225"/>
      <c r="BQ15" s="225"/>
      <c r="BR15" s="225"/>
      <c r="BS15" s="225"/>
      <c r="BT15" s="225"/>
      <c r="BU15" s="225"/>
      <c r="BV15" s="225"/>
      <c r="BW15" s="225"/>
      <c r="BX15" s="225"/>
      <c r="BY15" s="225"/>
      <c r="BZ15" s="225"/>
      <c r="CA15" s="225"/>
      <c r="CB15" s="225"/>
      <c r="CC15" s="225"/>
      <c r="CD15" s="225"/>
      <c r="CE15" s="225"/>
      <c r="CF15" s="225"/>
      <c r="CG15" s="225"/>
      <c r="CH15" s="225"/>
      <c r="CI15" s="225"/>
      <c r="CJ15" s="225"/>
      <c r="CK15" s="226"/>
    </row>
    <row r="16" spans="1:90" ht="14.4" x14ac:dyDescent="0.3">
      <c r="A16" s="220">
        <f>IF(Q23&lt;1.8,1,IF(Q23&gt;2.8,3,IF(Q23&lt;2.8&gt;1.8,2,0)))</f>
        <v>3</v>
      </c>
      <c r="B16" s="220"/>
      <c r="C16" s="4" t="str">
        <f>Objetivos!C26</f>
        <v>+</v>
      </c>
      <c r="D16" s="4" t="str">
        <f>Objetivos!D26</f>
        <v>Uds producidas por persona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7"/>
      <c r="BJ16" s="227"/>
      <c r="BK16" s="228"/>
      <c r="BL16" s="228"/>
      <c r="BM16" s="228"/>
      <c r="BN16" s="228"/>
      <c r="BO16" s="228"/>
      <c r="BP16" s="228"/>
      <c r="BQ16" s="228"/>
      <c r="BR16" s="228"/>
      <c r="BS16" s="228"/>
      <c r="BT16" s="228"/>
      <c r="BU16" s="228"/>
      <c r="BV16" s="228"/>
      <c r="BW16" s="228"/>
      <c r="BX16" s="228"/>
      <c r="BY16" s="228"/>
      <c r="BZ16" s="228"/>
      <c r="CA16" s="228"/>
      <c r="CB16" s="228"/>
      <c r="CC16" s="228"/>
      <c r="CD16" s="228"/>
      <c r="CE16" s="228"/>
      <c r="CF16" s="228"/>
      <c r="CG16" s="228"/>
      <c r="CH16" s="228"/>
      <c r="CI16" s="228"/>
      <c r="CJ16" s="228"/>
      <c r="CK16" s="229"/>
    </row>
    <row r="17" spans="1:89" ht="14.4" x14ac:dyDescent="0.3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7"/>
    </row>
    <row r="18" spans="1:89" ht="14.4" x14ac:dyDescent="0.3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7"/>
      <c r="BM18" s="10" t="s">
        <v>87</v>
      </c>
    </row>
    <row r="19" spans="1:89" ht="14.4" x14ac:dyDescent="0.3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7"/>
      <c r="BJ19" s="221"/>
      <c r="BK19" s="222"/>
      <c r="BL19" s="222"/>
      <c r="BM19" s="222"/>
      <c r="BN19" s="222"/>
      <c r="BO19" s="222"/>
      <c r="BP19" s="222"/>
      <c r="BQ19" s="222"/>
      <c r="BR19" s="222"/>
      <c r="BS19" s="222"/>
      <c r="BT19" s="222"/>
      <c r="BU19" s="222"/>
      <c r="BV19" s="222"/>
      <c r="BW19" s="222"/>
      <c r="BX19" s="222"/>
      <c r="BY19" s="222"/>
      <c r="BZ19" s="222"/>
      <c r="CA19" s="222"/>
      <c r="CB19" s="222"/>
      <c r="CC19" s="222"/>
      <c r="CD19" s="222"/>
      <c r="CE19" s="222"/>
      <c r="CF19" s="222"/>
      <c r="CG19" s="222"/>
      <c r="CH19" s="222"/>
      <c r="CI19" s="222"/>
      <c r="CJ19" s="222"/>
      <c r="CK19" s="223"/>
    </row>
    <row r="20" spans="1:89" ht="14.4" x14ac:dyDescent="0.3">
      <c r="A20" s="4"/>
      <c r="B20" s="4"/>
      <c r="C20" s="4"/>
      <c r="D20" s="4"/>
      <c r="E20" s="4"/>
      <c r="F20" s="4"/>
      <c r="G20" s="4"/>
      <c r="H20" s="4"/>
      <c r="I20" s="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5"/>
      <c r="BJ20" s="224"/>
      <c r="BK20" s="225"/>
      <c r="BL20" s="225"/>
      <c r="BM20" s="225"/>
      <c r="BN20" s="225"/>
      <c r="BO20" s="225"/>
      <c r="BP20" s="225"/>
      <c r="BQ20" s="225"/>
      <c r="BR20" s="225"/>
      <c r="BS20" s="225"/>
      <c r="BT20" s="225"/>
      <c r="BU20" s="225"/>
      <c r="BV20" s="225"/>
      <c r="BW20" s="225"/>
      <c r="BX20" s="225"/>
      <c r="BY20" s="225"/>
      <c r="BZ20" s="225"/>
      <c r="CA20" s="225"/>
      <c r="CB20" s="225"/>
      <c r="CC20" s="225"/>
      <c r="CD20" s="225"/>
      <c r="CE20" s="225"/>
      <c r="CF20" s="225"/>
      <c r="CG20" s="225"/>
      <c r="CH20" s="225"/>
      <c r="CI20" s="225"/>
      <c r="CJ20" s="225"/>
      <c r="CK20" s="226"/>
    </row>
    <row r="21" spans="1:89" ht="14.4" x14ac:dyDescent="0.3">
      <c r="A21" s="4"/>
      <c r="B21" s="4"/>
      <c r="C21" s="4"/>
      <c r="D21" s="4"/>
      <c r="E21" s="4"/>
      <c r="F21" s="4"/>
      <c r="G21" s="4"/>
      <c r="H21" s="4"/>
      <c r="I21" s="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5"/>
      <c r="X21" s="260" t="s">
        <v>29</v>
      </c>
      <c r="Y21" s="260"/>
      <c r="Z21" s="260"/>
      <c r="AA21" s="260"/>
      <c r="AB21" s="260"/>
      <c r="AC21" s="260"/>
      <c r="AD21" s="260"/>
      <c r="AE21" s="260"/>
      <c r="AF21" s="260"/>
      <c r="AG21" s="260" t="s">
        <v>17</v>
      </c>
      <c r="AH21" s="260"/>
      <c r="AI21" s="260"/>
      <c r="AJ21" s="260"/>
      <c r="AK21" s="260"/>
      <c r="AL21" s="260"/>
      <c r="AM21" s="260"/>
      <c r="AN21" s="260"/>
      <c r="AO21" s="260"/>
      <c r="AP21" s="260" t="s">
        <v>0</v>
      </c>
      <c r="AQ21" s="260"/>
      <c r="AR21" s="260"/>
      <c r="AS21" s="260"/>
      <c r="AT21" s="260"/>
      <c r="AU21" s="260"/>
      <c r="AV21" s="260"/>
      <c r="AW21" s="260"/>
      <c r="AX21" s="260"/>
      <c r="AY21" s="260" t="s">
        <v>22</v>
      </c>
      <c r="AZ21" s="260"/>
      <c r="BA21" s="260"/>
      <c r="BB21" s="260"/>
      <c r="BC21" s="260"/>
      <c r="BD21" s="260"/>
      <c r="BE21" s="260"/>
      <c r="BF21" s="260"/>
      <c r="BG21" s="260"/>
      <c r="BJ21" s="224"/>
      <c r="BK21" s="225"/>
      <c r="BL21" s="225"/>
      <c r="BM21" s="225"/>
      <c r="BN21" s="225"/>
      <c r="BO21" s="225"/>
      <c r="BP21" s="225"/>
      <c r="BQ21" s="225"/>
      <c r="BR21" s="225"/>
      <c r="BS21" s="225"/>
      <c r="BT21" s="225"/>
      <c r="BU21" s="225"/>
      <c r="BV21" s="225"/>
      <c r="BW21" s="225"/>
      <c r="BX21" s="225"/>
      <c r="BY21" s="225"/>
      <c r="BZ21" s="225"/>
      <c r="CA21" s="225"/>
      <c r="CB21" s="225"/>
      <c r="CC21" s="225"/>
      <c r="CD21" s="225"/>
      <c r="CE21" s="225"/>
      <c r="CF21" s="225"/>
      <c r="CG21" s="225"/>
      <c r="CH21" s="225"/>
      <c r="CI21" s="225"/>
      <c r="CJ21" s="225"/>
      <c r="CK21" s="226"/>
    </row>
    <row r="22" spans="1:89" ht="14.4" x14ac:dyDescent="0.3">
      <c r="A22" s="4"/>
      <c r="B22" s="4"/>
      <c r="C22" s="4"/>
      <c r="D22" s="4"/>
      <c r="E22" s="4"/>
      <c r="F22" s="4"/>
      <c r="G22" s="4"/>
      <c r="H22" s="4"/>
      <c r="I22" s="4"/>
      <c r="J22" s="34"/>
      <c r="K22" s="34"/>
      <c r="L22" s="34"/>
      <c r="M22" s="34"/>
      <c r="N22" s="34"/>
      <c r="O22" s="34"/>
      <c r="P22" s="34"/>
      <c r="Q22" s="34"/>
      <c r="R22" s="275">
        <f>COUNTIF(T22:T33,"&gt;0")</f>
        <v>12</v>
      </c>
      <c r="S22" s="275"/>
      <c r="T22" s="35">
        <f>IF(V22&lt;4,V22,0)</f>
        <v>3</v>
      </c>
      <c r="V22" s="264">
        <f>IF(AY22=0,0,INDEX('Aux Datos 1'!$AT:$BF,MATCH('Aux Datos 1'!$AT$27,'Aux Datos 1'!$AT:$AT,0),MATCH(LEFT(X22,3),'Aux Datos 1'!$AT$7:$BF$7,0)))</f>
        <v>3</v>
      </c>
      <c r="W22" s="264"/>
      <c r="X22" s="261" t="s">
        <v>89</v>
      </c>
      <c r="Y22" s="261"/>
      <c r="Z22" s="261"/>
      <c r="AA22" s="261"/>
      <c r="AB22" s="261"/>
      <c r="AC22" s="261"/>
      <c r="AD22" s="261"/>
      <c r="AE22" s="261"/>
      <c r="AF22" s="261"/>
      <c r="AG22" s="262">
        <f>'Aux Datos 2'!$D$109</f>
        <v>115</v>
      </c>
      <c r="AH22" s="262"/>
      <c r="AI22" s="262"/>
      <c r="AJ22" s="262"/>
      <c r="AK22" s="262"/>
      <c r="AL22" s="262"/>
      <c r="AM22" s="262"/>
      <c r="AN22" s="262"/>
      <c r="AO22" s="262"/>
      <c r="AP22" s="262">
        <f>'Aux Datos 2'!$D$108</f>
        <v>125</v>
      </c>
      <c r="AQ22" s="262"/>
      <c r="AR22" s="262"/>
      <c r="AS22" s="262"/>
      <c r="AT22" s="262"/>
      <c r="AU22" s="262"/>
      <c r="AV22" s="262"/>
      <c r="AW22" s="262"/>
      <c r="AX22" s="262"/>
      <c r="AY22" s="259">
        <f>+'Aux Datos 1'!AF$27</f>
        <v>0.92</v>
      </c>
      <c r="AZ22" s="259"/>
      <c r="BA22" s="259"/>
      <c r="BB22" s="259"/>
      <c r="BC22" s="259"/>
      <c r="BD22" s="259"/>
      <c r="BE22" s="259"/>
      <c r="BF22" s="259"/>
      <c r="BG22" s="259"/>
      <c r="BJ22" s="224"/>
      <c r="BK22" s="225"/>
      <c r="BL22" s="225"/>
      <c r="BM22" s="225"/>
      <c r="BN22" s="225"/>
      <c r="BO22" s="225"/>
      <c r="BP22" s="225"/>
      <c r="BQ22" s="225"/>
      <c r="BR22" s="225"/>
      <c r="BS22" s="225"/>
      <c r="BT22" s="225"/>
      <c r="BU22" s="225"/>
      <c r="BV22" s="225"/>
      <c r="BW22" s="225"/>
      <c r="BX22" s="225"/>
      <c r="BY22" s="225"/>
      <c r="BZ22" s="225"/>
      <c r="CA22" s="225"/>
      <c r="CB22" s="225"/>
      <c r="CC22" s="225"/>
      <c r="CD22" s="225"/>
      <c r="CE22" s="225"/>
      <c r="CF22" s="225"/>
      <c r="CG22" s="225"/>
      <c r="CH22" s="225"/>
      <c r="CI22" s="225"/>
      <c r="CJ22" s="225"/>
      <c r="CK22" s="226"/>
    </row>
    <row r="23" spans="1:89" ht="14.4" x14ac:dyDescent="0.3">
      <c r="A23" s="4"/>
      <c r="B23" s="4"/>
      <c r="C23" s="4"/>
      <c r="D23" s="4"/>
      <c r="E23" s="4"/>
      <c r="F23" s="4"/>
      <c r="G23" s="4"/>
      <c r="H23" s="29"/>
      <c r="I23" s="29"/>
      <c r="J23" s="34"/>
      <c r="K23" s="34"/>
      <c r="L23" s="34"/>
      <c r="M23" s="34"/>
      <c r="N23" s="275">
        <f>+Q23</f>
        <v>3</v>
      </c>
      <c r="O23" s="275"/>
      <c r="P23" s="34"/>
      <c r="Q23" s="34">
        <f>IF(R23=0,0,R23/R22)</f>
        <v>3</v>
      </c>
      <c r="R23" s="275">
        <f>SUM(T22:T33)</f>
        <v>36</v>
      </c>
      <c r="S23" s="275"/>
      <c r="T23" s="35">
        <f t="shared" ref="T23:T33" si="0">IF(V23&lt;4,V23,0)</f>
        <v>3</v>
      </c>
      <c r="V23" s="235">
        <f>IF(AY23=0,0,INDEX('Aux Datos 1'!$AT:$BF,MATCH('Aux Datos 1'!$AT$27,'Aux Datos 1'!$AT:$AT,0),MATCH(LEFT(X23,3),'Aux Datos 1'!$AT$7:$BF$7,0)))</f>
        <v>3</v>
      </c>
      <c r="W23" s="235"/>
      <c r="X23" s="265" t="s">
        <v>90</v>
      </c>
      <c r="Y23" s="266"/>
      <c r="Z23" s="266"/>
      <c r="AA23" s="266"/>
      <c r="AB23" s="266"/>
      <c r="AC23" s="266"/>
      <c r="AD23" s="266"/>
      <c r="AE23" s="266"/>
      <c r="AF23" s="266"/>
      <c r="AG23" s="236">
        <f>'Aux Datos 2'!$E$109</f>
        <v>117</v>
      </c>
      <c r="AH23" s="236"/>
      <c r="AI23" s="236"/>
      <c r="AJ23" s="236"/>
      <c r="AK23" s="236"/>
      <c r="AL23" s="236"/>
      <c r="AM23" s="236"/>
      <c r="AN23" s="236"/>
      <c r="AO23" s="236"/>
      <c r="AP23" s="236">
        <f>'Aux Datos 2'!$E$108</f>
        <v>127</v>
      </c>
      <c r="AQ23" s="236"/>
      <c r="AR23" s="236"/>
      <c r="AS23" s="236"/>
      <c r="AT23" s="236"/>
      <c r="AU23" s="236"/>
      <c r="AV23" s="236"/>
      <c r="AW23" s="236"/>
      <c r="AX23" s="236"/>
      <c r="AY23" s="246">
        <f>+'Aux Datos 1'!AG$27</f>
        <v>0.92125984251968507</v>
      </c>
      <c r="AZ23" s="246"/>
      <c r="BA23" s="246"/>
      <c r="BB23" s="246"/>
      <c r="BC23" s="246"/>
      <c r="BD23" s="246"/>
      <c r="BE23" s="246"/>
      <c r="BF23" s="246"/>
      <c r="BG23" s="246"/>
      <c r="BJ23" s="224"/>
      <c r="BK23" s="225"/>
      <c r="BL23" s="225"/>
      <c r="BM23" s="225"/>
      <c r="BN23" s="225"/>
      <c r="BO23" s="225"/>
      <c r="BP23" s="225"/>
      <c r="BQ23" s="225"/>
      <c r="BR23" s="225"/>
      <c r="BS23" s="225"/>
      <c r="BT23" s="225"/>
      <c r="BU23" s="225"/>
      <c r="BV23" s="225"/>
      <c r="BW23" s="225"/>
      <c r="BX23" s="225"/>
      <c r="BY23" s="225"/>
      <c r="BZ23" s="225"/>
      <c r="CA23" s="225"/>
      <c r="CB23" s="225"/>
      <c r="CC23" s="225"/>
      <c r="CD23" s="225"/>
      <c r="CE23" s="225"/>
      <c r="CF23" s="225"/>
      <c r="CG23" s="225"/>
      <c r="CH23" s="225"/>
      <c r="CI23" s="225"/>
      <c r="CJ23" s="225"/>
      <c r="CK23" s="226"/>
    </row>
    <row r="24" spans="1:89" ht="14.4" x14ac:dyDescent="0.3">
      <c r="A24" s="4"/>
      <c r="B24" s="4"/>
      <c r="C24" s="4"/>
      <c r="D24" s="4"/>
      <c r="E24" s="4"/>
      <c r="F24" s="4"/>
      <c r="G24" s="4"/>
      <c r="H24" s="29"/>
      <c r="I24" s="29"/>
      <c r="J24" s="34"/>
      <c r="K24" s="34"/>
      <c r="L24" s="34"/>
      <c r="M24" s="34"/>
      <c r="N24" s="34"/>
      <c r="O24" s="36">
        <f>+N23/1</f>
        <v>3</v>
      </c>
      <c r="P24" s="34"/>
      <c r="Q24" s="34"/>
      <c r="R24" s="34"/>
      <c r="S24" s="34"/>
      <c r="T24" s="35">
        <f t="shared" si="0"/>
        <v>3</v>
      </c>
      <c r="V24" s="264">
        <f>IF(AY24=0,0,INDEX('Aux Datos 1'!$AT:$BF,MATCH('Aux Datos 1'!$AT$27,'Aux Datos 1'!$AT:$AT,0),MATCH(LEFT(X24,3),'Aux Datos 1'!$AT$7:$BF$7,0)))</f>
        <v>3</v>
      </c>
      <c r="W24" s="264"/>
      <c r="X24" s="261" t="s">
        <v>91</v>
      </c>
      <c r="Y24" s="274"/>
      <c r="Z24" s="274"/>
      <c r="AA24" s="274"/>
      <c r="AB24" s="274"/>
      <c r="AC24" s="274"/>
      <c r="AD24" s="274"/>
      <c r="AE24" s="274"/>
      <c r="AF24" s="274"/>
      <c r="AG24" s="262">
        <f>'Aux Datos 2'!$F$109</f>
        <v>120</v>
      </c>
      <c r="AH24" s="262"/>
      <c r="AI24" s="262"/>
      <c r="AJ24" s="262"/>
      <c r="AK24" s="262"/>
      <c r="AL24" s="262"/>
      <c r="AM24" s="262"/>
      <c r="AN24" s="262"/>
      <c r="AO24" s="262"/>
      <c r="AP24" s="262">
        <f>'Aux Datos 2'!$F$108</f>
        <v>130</v>
      </c>
      <c r="AQ24" s="262"/>
      <c r="AR24" s="262"/>
      <c r="AS24" s="262"/>
      <c r="AT24" s="262"/>
      <c r="AU24" s="262"/>
      <c r="AV24" s="262"/>
      <c r="AW24" s="262"/>
      <c r="AX24" s="262"/>
      <c r="AY24" s="259">
        <f>+'Aux Datos 1'!AH$27</f>
        <v>0.92307692307692313</v>
      </c>
      <c r="AZ24" s="259"/>
      <c r="BA24" s="259"/>
      <c r="BB24" s="259"/>
      <c r="BC24" s="259"/>
      <c r="BD24" s="259"/>
      <c r="BE24" s="259"/>
      <c r="BF24" s="259"/>
      <c r="BG24" s="259"/>
      <c r="BJ24" s="224"/>
      <c r="BK24" s="225"/>
      <c r="BL24" s="225"/>
      <c r="BM24" s="225"/>
      <c r="BN24" s="225"/>
      <c r="BO24" s="225"/>
      <c r="BP24" s="225"/>
      <c r="BQ24" s="225"/>
      <c r="BR24" s="225"/>
      <c r="BS24" s="225"/>
      <c r="BT24" s="225"/>
      <c r="BU24" s="225"/>
      <c r="BV24" s="225"/>
      <c r="BW24" s="225"/>
      <c r="BX24" s="225"/>
      <c r="BY24" s="225"/>
      <c r="BZ24" s="225"/>
      <c r="CA24" s="225"/>
      <c r="CB24" s="225"/>
      <c r="CC24" s="225"/>
      <c r="CD24" s="225"/>
      <c r="CE24" s="225"/>
      <c r="CF24" s="225"/>
      <c r="CG24" s="225"/>
      <c r="CH24" s="225"/>
      <c r="CI24" s="225"/>
      <c r="CJ24" s="225"/>
      <c r="CK24" s="226"/>
    </row>
    <row r="25" spans="1:89" ht="14.4" x14ac:dyDescent="0.3">
      <c r="A25" s="4"/>
      <c r="B25" s="4"/>
      <c r="C25" s="4"/>
      <c r="D25" s="4"/>
      <c r="E25" s="4"/>
      <c r="F25" s="4"/>
      <c r="G25" s="4"/>
      <c r="H25" s="29"/>
      <c r="I25" s="29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5">
        <f t="shared" si="0"/>
        <v>3</v>
      </c>
      <c r="V25" s="235">
        <f>IF(AY25=0,0,INDEX('Aux Datos 1'!$AT:$BF,MATCH('Aux Datos 1'!$AT$27,'Aux Datos 1'!$AT:$AT,0),MATCH(LEFT(X25,3),'Aux Datos 1'!$AT$7:$BF$7,0)))</f>
        <v>3</v>
      </c>
      <c r="W25" s="235"/>
      <c r="X25" s="265" t="s">
        <v>92</v>
      </c>
      <c r="Y25" s="266"/>
      <c r="Z25" s="266"/>
      <c r="AA25" s="266"/>
      <c r="AB25" s="266"/>
      <c r="AC25" s="266"/>
      <c r="AD25" s="266"/>
      <c r="AE25" s="266"/>
      <c r="AF25" s="266"/>
      <c r="AG25" s="236">
        <f>'Aux Datos 2'!$G$109</f>
        <v>125</v>
      </c>
      <c r="AH25" s="236"/>
      <c r="AI25" s="236"/>
      <c r="AJ25" s="236"/>
      <c r="AK25" s="236"/>
      <c r="AL25" s="236"/>
      <c r="AM25" s="236"/>
      <c r="AN25" s="236"/>
      <c r="AO25" s="236"/>
      <c r="AP25" s="236">
        <f>'Aux Datos 2'!$G$108</f>
        <v>130</v>
      </c>
      <c r="AQ25" s="236"/>
      <c r="AR25" s="236"/>
      <c r="AS25" s="236"/>
      <c r="AT25" s="236"/>
      <c r="AU25" s="236"/>
      <c r="AV25" s="236"/>
      <c r="AW25" s="236"/>
      <c r="AX25" s="236"/>
      <c r="AY25" s="246">
        <f>+'Aux Datos 1'!AI$27</f>
        <v>0.96153846153846156</v>
      </c>
      <c r="AZ25" s="246"/>
      <c r="BA25" s="246"/>
      <c r="BB25" s="246"/>
      <c r="BC25" s="246"/>
      <c r="BD25" s="246"/>
      <c r="BE25" s="246"/>
      <c r="BF25" s="246"/>
      <c r="BG25" s="246"/>
      <c r="BJ25" s="227"/>
      <c r="BK25" s="228"/>
      <c r="BL25" s="228"/>
      <c r="BM25" s="228"/>
      <c r="BN25" s="228"/>
      <c r="BO25" s="228"/>
      <c r="BP25" s="228"/>
      <c r="BQ25" s="228"/>
      <c r="BR25" s="228"/>
      <c r="BS25" s="228"/>
      <c r="BT25" s="228"/>
      <c r="BU25" s="228"/>
      <c r="BV25" s="228"/>
      <c r="BW25" s="228"/>
      <c r="BX25" s="228"/>
      <c r="BY25" s="228"/>
      <c r="BZ25" s="228"/>
      <c r="CA25" s="228"/>
      <c r="CB25" s="228"/>
      <c r="CC25" s="228"/>
      <c r="CD25" s="228"/>
      <c r="CE25" s="228"/>
      <c r="CF25" s="228"/>
      <c r="CG25" s="228"/>
      <c r="CH25" s="228"/>
      <c r="CI25" s="228"/>
      <c r="CJ25" s="228"/>
      <c r="CK25" s="229"/>
    </row>
    <row r="26" spans="1:89" ht="14.4" x14ac:dyDescent="0.3">
      <c r="A26" s="4"/>
      <c r="B26" s="4"/>
      <c r="C26" s="4"/>
      <c r="D26" s="4"/>
      <c r="E26" s="4"/>
      <c r="F26" s="4"/>
      <c r="G26" s="4"/>
      <c r="H26" s="29"/>
      <c r="I26" s="29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5">
        <f t="shared" si="0"/>
        <v>3</v>
      </c>
      <c r="V26" s="264">
        <f>IF(AY26=0,0,INDEX('Aux Datos 1'!$AT:$BF,MATCH('Aux Datos 1'!$AT$27,'Aux Datos 1'!$AT:$AT,0),MATCH(LEFT(X26,3),'Aux Datos 1'!$AT$7:$BF$7,0)))</f>
        <v>3</v>
      </c>
      <c r="W26" s="264"/>
      <c r="X26" s="261" t="s">
        <v>93</v>
      </c>
      <c r="Y26" s="274"/>
      <c r="Z26" s="274"/>
      <c r="AA26" s="274"/>
      <c r="AB26" s="274"/>
      <c r="AC26" s="274"/>
      <c r="AD26" s="274"/>
      <c r="AE26" s="274"/>
      <c r="AF26" s="274"/>
      <c r="AG26" s="262">
        <f>'Aux Datos 2'!$H$109</f>
        <v>125</v>
      </c>
      <c r="AH26" s="262"/>
      <c r="AI26" s="262"/>
      <c r="AJ26" s="262"/>
      <c r="AK26" s="262"/>
      <c r="AL26" s="262"/>
      <c r="AM26" s="262"/>
      <c r="AN26" s="262"/>
      <c r="AO26" s="262"/>
      <c r="AP26" s="262">
        <f>'Aux Datos 2'!$H$108</f>
        <v>130</v>
      </c>
      <c r="AQ26" s="262"/>
      <c r="AR26" s="262"/>
      <c r="AS26" s="262"/>
      <c r="AT26" s="262"/>
      <c r="AU26" s="262"/>
      <c r="AV26" s="262"/>
      <c r="AW26" s="262"/>
      <c r="AX26" s="262"/>
      <c r="AY26" s="259">
        <f>+'Aux Datos 1'!AJ$27</f>
        <v>0.96153846153846156</v>
      </c>
      <c r="AZ26" s="259"/>
      <c r="BA26" s="259"/>
      <c r="BB26" s="259"/>
      <c r="BC26" s="259"/>
      <c r="BD26" s="259"/>
      <c r="BE26" s="259"/>
      <c r="BF26" s="259"/>
      <c r="BG26" s="259"/>
    </row>
    <row r="27" spans="1:89" ht="14.4" x14ac:dyDescent="0.3">
      <c r="A27" s="4"/>
      <c r="B27" s="4"/>
      <c r="C27" s="4"/>
      <c r="D27" s="4"/>
      <c r="E27" s="4"/>
      <c r="F27" s="4"/>
      <c r="G27" s="4"/>
      <c r="H27" s="29"/>
      <c r="I27" s="29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5">
        <f t="shared" si="0"/>
        <v>3</v>
      </c>
      <c r="V27" s="235">
        <f>IF(AY27=0,0,INDEX('Aux Datos 1'!$AT:$BF,MATCH('Aux Datos 1'!$AT$27,'Aux Datos 1'!$AT:$AT,0),MATCH(LEFT(X27,3),'Aux Datos 1'!$AT$7:$BF$7,0)))</f>
        <v>3</v>
      </c>
      <c r="W27" s="235"/>
      <c r="X27" s="265" t="s">
        <v>94</v>
      </c>
      <c r="Y27" s="266"/>
      <c r="Z27" s="266"/>
      <c r="AA27" s="266"/>
      <c r="AB27" s="266"/>
      <c r="AC27" s="266"/>
      <c r="AD27" s="266"/>
      <c r="AE27" s="266"/>
      <c r="AF27" s="266"/>
      <c r="AG27" s="236">
        <f>'Aux Datos 2'!$I$109</f>
        <v>128</v>
      </c>
      <c r="AH27" s="236"/>
      <c r="AI27" s="236"/>
      <c r="AJ27" s="236"/>
      <c r="AK27" s="236"/>
      <c r="AL27" s="236"/>
      <c r="AM27" s="236"/>
      <c r="AN27" s="236"/>
      <c r="AO27" s="236"/>
      <c r="AP27" s="236">
        <f>'Aux Datos 2'!$I$108</f>
        <v>135</v>
      </c>
      <c r="AQ27" s="236"/>
      <c r="AR27" s="236"/>
      <c r="AS27" s="236"/>
      <c r="AT27" s="236"/>
      <c r="AU27" s="236"/>
      <c r="AV27" s="236"/>
      <c r="AW27" s="236"/>
      <c r="AX27" s="236"/>
      <c r="AY27" s="246">
        <f>+'Aux Datos 1'!AK$27</f>
        <v>0.94814814814814818</v>
      </c>
      <c r="AZ27" s="246"/>
      <c r="BA27" s="246"/>
      <c r="BB27" s="246"/>
      <c r="BC27" s="246"/>
      <c r="BD27" s="246"/>
      <c r="BE27" s="246"/>
      <c r="BF27" s="246"/>
      <c r="BG27" s="246"/>
      <c r="BM27" s="10" t="s">
        <v>88</v>
      </c>
    </row>
    <row r="28" spans="1:89" ht="15" customHeight="1" x14ac:dyDescent="0.3">
      <c r="A28" s="4"/>
      <c r="B28" s="4"/>
      <c r="C28" s="4"/>
      <c r="D28" s="4"/>
      <c r="E28" s="4"/>
      <c r="F28" s="4"/>
      <c r="G28" s="4"/>
      <c r="H28" s="29"/>
      <c r="I28" s="29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5">
        <f t="shared" si="0"/>
        <v>3</v>
      </c>
      <c r="V28" s="264">
        <f>IF(AY28=0,0,INDEX('Aux Datos 1'!$AT:$BF,MATCH('Aux Datos 1'!$AT$27,'Aux Datos 1'!$AT:$AT,0),MATCH(LEFT(X28,3),'Aux Datos 1'!$AT$7:$BF$7,0)))</f>
        <v>3</v>
      </c>
      <c r="W28" s="264"/>
      <c r="X28" s="261" t="s">
        <v>95</v>
      </c>
      <c r="Y28" s="274"/>
      <c r="Z28" s="274"/>
      <c r="AA28" s="274"/>
      <c r="AB28" s="274"/>
      <c r="AC28" s="274"/>
      <c r="AD28" s="274"/>
      <c r="AE28" s="274"/>
      <c r="AF28" s="274"/>
      <c r="AG28" s="262">
        <f>'Aux Datos 2'!$J$109</f>
        <v>130</v>
      </c>
      <c r="AH28" s="262"/>
      <c r="AI28" s="262"/>
      <c r="AJ28" s="262"/>
      <c r="AK28" s="262"/>
      <c r="AL28" s="262"/>
      <c r="AM28" s="262"/>
      <c r="AN28" s="262"/>
      <c r="AO28" s="262"/>
      <c r="AP28" s="262">
        <f>'Aux Datos 2'!$J$108</f>
        <v>135</v>
      </c>
      <c r="AQ28" s="262"/>
      <c r="AR28" s="262"/>
      <c r="AS28" s="262"/>
      <c r="AT28" s="262"/>
      <c r="AU28" s="262"/>
      <c r="AV28" s="262"/>
      <c r="AW28" s="262"/>
      <c r="AX28" s="262"/>
      <c r="AY28" s="259">
        <f>+'Aux Datos 1'!AL$27</f>
        <v>0.96296296296296291</v>
      </c>
      <c r="AZ28" s="259"/>
      <c r="BA28" s="259"/>
      <c r="BB28" s="259"/>
      <c r="BC28" s="259"/>
      <c r="BD28" s="259"/>
      <c r="BE28" s="259"/>
      <c r="BF28" s="259"/>
      <c r="BG28" s="259"/>
      <c r="BJ28" s="230">
        <v>3</v>
      </c>
      <c r="BK28" s="230"/>
      <c r="BL28" s="243" t="s">
        <v>69</v>
      </c>
      <c r="BM28" s="244"/>
      <c r="BN28" s="244"/>
      <c r="BO28" s="244"/>
      <c r="BP28" s="244"/>
      <c r="BQ28" s="244"/>
      <c r="BR28" s="244"/>
      <c r="BS28" s="244"/>
      <c r="BT28" s="244"/>
      <c r="BU28" s="244"/>
      <c r="BV28" s="244"/>
      <c r="BW28" s="244"/>
      <c r="BX28" s="244"/>
      <c r="BY28" s="244"/>
      <c r="BZ28" s="244"/>
      <c r="CA28" s="244"/>
      <c r="CB28" s="244"/>
      <c r="CC28" s="244"/>
      <c r="CD28" s="244"/>
      <c r="CE28" s="244"/>
      <c r="CF28" s="244"/>
      <c r="CG28" s="244"/>
      <c r="CH28" s="244"/>
      <c r="CI28" s="244"/>
      <c r="CJ28" s="244"/>
      <c r="CK28" s="245"/>
    </row>
    <row r="29" spans="1:89" ht="14.4" x14ac:dyDescent="0.3">
      <c r="A29" s="4"/>
      <c r="B29" s="4"/>
      <c r="C29" s="4"/>
      <c r="D29" s="4"/>
      <c r="E29" s="4"/>
      <c r="F29" s="4"/>
      <c r="G29" s="4"/>
      <c r="H29" s="29"/>
      <c r="I29" s="29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5">
        <f t="shared" si="0"/>
        <v>3</v>
      </c>
      <c r="V29" s="235">
        <f>IF(AY29=0,0,INDEX('Aux Datos 1'!$AT:$BF,MATCH('Aux Datos 1'!$AT$27,'Aux Datos 1'!$AT:$AT,0),MATCH(LEFT(X29,3),'Aux Datos 1'!$AT$7:$BF$7,0)))</f>
        <v>3</v>
      </c>
      <c r="W29" s="235"/>
      <c r="X29" s="265" t="s">
        <v>96</v>
      </c>
      <c r="Y29" s="266"/>
      <c r="Z29" s="266"/>
      <c r="AA29" s="266"/>
      <c r="AB29" s="266"/>
      <c r="AC29" s="266"/>
      <c r="AD29" s="266"/>
      <c r="AE29" s="266"/>
      <c r="AF29" s="266"/>
      <c r="AG29" s="236">
        <f>'Aux Datos 2'!$K$109</f>
        <v>130</v>
      </c>
      <c r="AH29" s="236"/>
      <c r="AI29" s="236"/>
      <c r="AJ29" s="236"/>
      <c r="AK29" s="236"/>
      <c r="AL29" s="236"/>
      <c r="AM29" s="236"/>
      <c r="AN29" s="236"/>
      <c r="AO29" s="236"/>
      <c r="AP29" s="236">
        <f>'Aux Datos 2'!$K$108</f>
        <v>135</v>
      </c>
      <c r="AQ29" s="236"/>
      <c r="AR29" s="236"/>
      <c r="AS29" s="236"/>
      <c r="AT29" s="236"/>
      <c r="AU29" s="236"/>
      <c r="AV29" s="236"/>
      <c r="AW29" s="236"/>
      <c r="AX29" s="236"/>
      <c r="AY29" s="246">
        <f>+'Aux Datos 1'!AM$27</f>
        <v>0.96296296296296291</v>
      </c>
      <c r="AZ29" s="246"/>
      <c r="BA29" s="246"/>
      <c r="BB29" s="246"/>
      <c r="BC29" s="246"/>
      <c r="BD29" s="246"/>
      <c r="BE29" s="246"/>
      <c r="BF29" s="246"/>
      <c r="BG29" s="246"/>
      <c r="BJ29" s="230"/>
      <c r="BK29" s="230"/>
      <c r="BL29" s="21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3"/>
    </row>
    <row r="30" spans="1:89" ht="14.4" x14ac:dyDescent="0.3">
      <c r="A30" s="4"/>
      <c r="B30" s="4"/>
      <c r="C30" s="4"/>
      <c r="D30" s="4"/>
      <c r="E30" s="4"/>
      <c r="F30" s="4"/>
      <c r="G30" s="4"/>
      <c r="H30" s="29"/>
      <c r="I30" s="29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5">
        <f t="shared" si="0"/>
        <v>3</v>
      </c>
      <c r="V30" s="264">
        <f>IF(AY30=0,0,INDEX('Aux Datos 1'!$AT:$BF,MATCH('Aux Datos 1'!$AT$27,'Aux Datos 1'!$AT:$AT,0),MATCH(LEFT(X30,3),'Aux Datos 1'!$AT$7:$BF$7,0)))</f>
        <v>3</v>
      </c>
      <c r="W30" s="264"/>
      <c r="X30" s="261" t="s">
        <v>132</v>
      </c>
      <c r="Y30" s="274"/>
      <c r="Z30" s="274"/>
      <c r="AA30" s="274"/>
      <c r="AB30" s="274"/>
      <c r="AC30" s="274"/>
      <c r="AD30" s="274"/>
      <c r="AE30" s="274"/>
      <c r="AF30" s="274"/>
      <c r="AG30" s="262">
        <f>'Aux Datos 2'!$L$109</f>
        <v>132</v>
      </c>
      <c r="AH30" s="262"/>
      <c r="AI30" s="262"/>
      <c r="AJ30" s="262"/>
      <c r="AK30" s="262"/>
      <c r="AL30" s="262"/>
      <c r="AM30" s="262"/>
      <c r="AN30" s="262"/>
      <c r="AO30" s="262"/>
      <c r="AP30" s="262">
        <f>'Aux Datos 2'!$L$108</f>
        <v>140</v>
      </c>
      <c r="AQ30" s="262"/>
      <c r="AR30" s="262"/>
      <c r="AS30" s="262"/>
      <c r="AT30" s="262"/>
      <c r="AU30" s="262"/>
      <c r="AV30" s="262"/>
      <c r="AW30" s="262"/>
      <c r="AX30" s="262"/>
      <c r="AY30" s="259">
        <f>+'Aux Datos 1'!AN$27</f>
        <v>0.94285714285714284</v>
      </c>
      <c r="AZ30" s="259"/>
      <c r="BA30" s="259"/>
      <c r="BB30" s="259"/>
      <c r="BC30" s="259"/>
      <c r="BD30" s="259"/>
      <c r="BE30" s="259"/>
      <c r="BF30" s="259"/>
      <c r="BG30" s="259"/>
      <c r="BJ30" s="230">
        <v>3</v>
      </c>
      <c r="BK30" s="230"/>
      <c r="BL30" s="243" t="s">
        <v>70</v>
      </c>
      <c r="BM30" s="244"/>
      <c r="BN30" s="244"/>
      <c r="BO30" s="244"/>
      <c r="BP30" s="244"/>
      <c r="BQ30" s="244"/>
      <c r="BR30" s="244"/>
      <c r="BS30" s="244"/>
      <c r="BT30" s="244"/>
      <c r="BU30" s="244"/>
      <c r="BV30" s="244"/>
      <c r="BW30" s="244"/>
      <c r="BX30" s="244"/>
      <c r="BY30" s="244"/>
      <c r="BZ30" s="244"/>
      <c r="CA30" s="244"/>
      <c r="CB30" s="244"/>
      <c r="CC30" s="244"/>
      <c r="CD30" s="244"/>
      <c r="CE30" s="244"/>
      <c r="CF30" s="244"/>
      <c r="CG30" s="244"/>
      <c r="CH30" s="244"/>
      <c r="CI30" s="244"/>
      <c r="CJ30" s="244"/>
      <c r="CK30" s="245"/>
    </row>
    <row r="31" spans="1:89" ht="14.4" x14ac:dyDescent="0.3">
      <c r="A31" s="4"/>
      <c r="B31" s="4"/>
      <c r="C31" s="4"/>
      <c r="D31" s="4"/>
      <c r="E31" s="4"/>
      <c r="F31" s="4"/>
      <c r="G31" s="4"/>
      <c r="H31" s="29"/>
      <c r="I31" s="29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5">
        <f t="shared" si="0"/>
        <v>3</v>
      </c>
      <c r="V31" s="235">
        <f>IF(AY31=0,0,INDEX('Aux Datos 1'!$AT:$BF,MATCH('Aux Datos 1'!$AT$27,'Aux Datos 1'!$AT:$AT,0),MATCH(LEFT(X31,3),'Aux Datos 1'!$AT$7:$BF$7,0)))</f>
        <v>3</v>
      </c>
      <c r="W31" s="235"/>
      <c r="X31" s="265" t="s">
        <v>97</v>
      </c>
      <c r="Y31" s="266"/>
      <c r="Z31" s="266"/>
      <c r="AA31" s="266"/>
      <c r="AB31" s="266"/>
      <c r="AC31" s="266"/>
      <c r="AD31" s="266"/>
      <c r="AE31" s="266"/>
      <c r="AF31" s="266"/>
      <c r="AG31" s="236">
        <f>'Aux Datos 2'!$M$109</f>
        <v>134</v>
      </c>
      <c r="AH31" s="236"/>
      <c r="AI31" s="236"/>
      <c r="AJ31" s="236"/>
      <c r="AK31" s="236"/>
      <c r="AL31" s="236"/>
      <c r="AM31" s="236"/>
      <c r="AN31" s="236"/>
      <c r="AO31" s="236"/>
      <c r="AP31" s="236">
        <f>'Aux Datos 2'!$M$108</f>
        <v>140</v>
      </c>
      <c r="AQ31" s="236"/>
      <c r="AR31" s="236"/>
      <c r="AS31" s="236"/>
      <c r="AT31" s="236"/>
      <c r="AU31" s="236"/>
      <c r="AV31" s="236"/>
      <c r="AW31" s="236"/>
      <c r="AX31" s="236"/>
      <c r="AY31" s="246">
        <f>+'Aux Datos 1'!AO$27</f>
        <v>0.95714285714285718</v>
      </c>
      <c r="AZ31" s="246"/>
      <c r="BA31" s="246"/>
      <c r="BB31" s="246"/>
      <c r="BC31" s="246"/>
      <c r="BD31" s="246"/>
      <c r="BE31" s="246"/>
      <c r="BF31" s="246"/>
      <c r="BG31" s="246"/>
      <c r="BJ31" s="230"/>
      <c r="BK31" s="230"/>
      <c r="BL31" s="21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3"/>
    </row>
    <row r="32" spans="1:89" ht="14.4" x14ac:dyDescent="0.3">
      <c r="A32" s="4"/>
      <c r="B32" s="4"/>
      <c r="C32" s="4"/>
      <c r="D32" s="4"/>
      <c r="E32" s="4"/>
      <c r="F32" s="4"/>
      <c r="G32" s="4"/>
      <c r="H32" s="29"/>
      <c r="I32" s="29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5">
        <f t="shared" si="0"/>
        <v>3</v>
      </c>
      <c r="V32" s="264">
        <f>IF(AY32=0,0,INDEX('Aux Datos 1'!$AT:$BF,MATCH('Aux Datos 1'!$AT$27,'Aux Datos 1'!$AT:$AT,0),MATCH(LEFT(X32,3),'Aux Datos 1'!$AT$7:$BF$7,0)))</f>
        <v>3</v>
      </c>
      <c r="W32" s="264"/>
      <c r="X32" s="261" t="s">
        <v>98</v>
      </c>
      <c r="Y32" s="274"/>
      <c r="Z32" s="274"/>
      <c r="AA32" s="274"/>
      <c r="AB32" s="274"/>
      <c r="AC32" s="274"/>
      <c r="AD32" s="274"/>
      <c r="AE32" s="274"/>
      <c r="AF32" s="274"/>
      <c r="AG32" s="262">
        <f>'Aux Datos 2'!$N$109</f>
        <v>140</v>
      </c>
      <c r="AH32" s="262"/>
      <c r="AI32" s="262"/>
      <c r="AJ32" s="262"/>
      <c r="AK32" s="262"/>
      <c r="AL32" s="262"/>
      <c r="AM32" s="262"/>
      <c r="AN32" s="262"/>
      <c r="AO32" s="262"/>
      <c r="AP32" s="262">
        <f>'Aux Datos 2'!$N$108</f>
        <v>145</v>
      </c>
      <c r="AQ32" s="262"/>
      <c r="AR32" s="262"/>
      <c r="AS32" s="262"/>
      <c r="AT32" s="262"/>
      <c r="AU32" s="262"/>
      <c r="AV32" s="262"/>
      <c r="AW32" s="262"/>
      <c r="AX32" s="262"/>
      <c r="AY32" s="259">
        <f>+'Aux Datos 1'!AP$27</f>
        <v>0.96551724137931039</v>
      </c>
      <c r="AZ32" s="259"/>
      <c r="BA32" s="259"/>
      <c r="BB32" s="259"/>
      <c r="BC32" s="259"/>
      <c r="BD32" s="259"/>
      <c r="BE32" s="259"/>
      <c r="BF32" s="259"/>
      <c r="BG32" s="259"/>
      <c r="BJ32" s="230">
        <v>3</v>
      </c>
      <c r="BK32" s="230"/>
      <c r="BL32" s="243" t="s">
        <v>71</v>
      </c>
      <c r="BM32" s="244"/>
      <c r="BN32" s="244"/>
      <c r="BO32" s="244"/>
      <c r="BP32" s="244"/>
      <c r="BQ32" s="244"/>
      <c r="BR32" s="244"/>
      <c r="BS32" s="244"/>
      <c r="BT32" s="244"/>
      <c r="BU32" s="244"/>
      <c r="BV32" s="244"/>
      <c r="BW32" s="244"/>
      <c r="BX32" s="244"/>
      <c r="BY32" s="244"/>
      <c r="BZ32" s="244"/>
      <c r="CA32" s="244"/>
      <c r="CB32" s="244"/>
      <c r="CC32" s="244"/>
      <c r="CD32" s="244"/>
      <c r="CE32" s="244"/>
      <c r="CF32" s="244"/>
      <c r="CG32" s="244"/>
      <c r="CH32" s="244"/>
      <c r="CI32" s="244"/>
      <c r="CJ32" s="244"/>
      <c r="CK32" s="245"/>
    </row>
    <row r="33" spans="1:89" ht="14.4" x14ac:dyDescent="0.3">
      <c r="A33" s="4"/>
      <c r="B33" s="4"/>
      <c r="C33" s="4"/>
      <c r="D33" s="4"/>
      <c r="E33" s="4"/>
      <c r="F33" s="4"/>
      <c r="G33" s="4"/>
      <c r="H33" s="29"/>
      <c r="I33" s="29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5">
        <f t="shared" si="0"/>
        <v>3</v>
      </c>
      <c r="V33" s="235">
        <f>IF(AY33=0,0,INDEX('Aux Datos 1'!$AT:$BF,MATCH('Aux Datos 1'!$AT$27,'Aux Datos 1'!$AT:$AT,0),MATCH(LEFT(X33,3),'Aux Datos 1'!$AT$7:$BF$7,0)))</f>
        <v>3</v>
      </c>
      <c r="W33" s="235"/>
      <c r="X33" s="265" t="s">
        <v>99</v>
      </c>
      <c r="Y33" s="266"/>
      <c r="Z33" s="266"/>
      <c r="AA33" s="266"/>
      <c r="AB33" s="266"/>
      <c r="AC33" s="266"/>
      <c r="AD33" s="266"/>
      <c r="AE33" s="266"/>
      <c r="AF33" s="266"/>
      <c r="AG33" s="236">
        <f>'Aux Datos 2'!$O$109</f>
        <v>140</v>
      </c>
      <c r="AH33" s="236"/>
      <c r="AI33" s="236"/>
      <c r="AJ33" s="236"/>
      <c r="AK33" s="236"/>
      <c r="AL33" s="236"/>
      <c r="AM33" s="236"/>
      <c r="AN33" s="236"/>
      <c r="AO33" s="236"/>
      <c r="AP33" s="236">
        <f>'Aux Datos 2'!$O$108</f>
        <v>150</v>
      </c>
      <c r="AQ33" s="236"/>
      <c r="AR33" s="236"/>
      <c r="AS33" s="236"/>
      <c r="AT33" s="236"/>
      <c r="AU33" s="236"/>
      <c r="AV33" s="236"/>
      <c r="AW33" s="236"/>
      <c r="AX33" s="236"/>
      <c r="AY33" s="246">
        <f>+'Aux Datos 1'!AQ$27</f>
        <v>0.93333333333333335</v>
      </c>
      <c r="AZ33" s="246"/>
      <c r="BA33" s="246"/>
      <c r="BB33" s="246"/>
      <c r="BC33" s="246"/>
      <c r="BD33" s="246"/>
      <c r="BE33" s="246"/>
      <c r="BF33" s="246"/>
      <c r="BG33" s="246"/>
      <c r="BJ33" s="230"/>
      <c r="BK33" s="230"/>
      <c r="BL33" s="21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3"/>
    </row>
    <row r="34" spans="1:89" ht="14.4" x14ac:dyDescent="0.3">
      <c r="A34" s="14"/>
      <c r="B34" s="15"/>
      <c r="C34" s="15"/>
      <c r="D34" s="15"/>
      <c r="E34" s="15"/>
      <c r="F34" s="15"/>
      <c r="G34" s="15"/>
      <c r="H34" s="31"/>
      <c r="I34" s="31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</row>
  </sheetData>
  <mergeCells count="84">
    <mergeCell ref="B6:C6"/>
    <mergeCell ref="BX6:BZ7"/>
    <mergeCell ref="CA7:CL7"/>
    <mergeCell ref="A10:B10"/>
    <mergeCell ref="BJ10:CK16"/>
    <mergeCell ref="A11:B11"/>
    <mergeCell ref="A12:B12"/>
    <mergeCell ref="A13:B13"/>
    <mergeCell ref="A14:B14"/>
    <mergeCell ref="A16:B16"/>
    <mergeCell ref="N23:O23"/>
    <mergeCell ref="R23:S23"/>
    <mergeCell ref="V23:W23"/>
    <mergeCell ref="X23:AF23"/>
    <mergeCell ref="AG23:AO23"/>
    <mergeCell ref="BJ19:CK25"/>
    <mergeCell ref="X21:AF21"/>
    <mergeCell ref="AG21:AO21"/>
    <mergeCell ref="AP21:AX21"/>
    <mergeCell ref="AY21:BG21"/>
    <mergeCell ref="AP22:AX22"/>
    <mergeCell ref="AY22:BG22"/>
    <mergeCell ref="AP23:AX23"/>
    <mergeCell ref="AY23:BG23"/>
    <mergeCell ref="AP25:AX25"/>
    <mergeCell ref="AY25:BG25"/>
    <mergeCell ref="AP24:AX24"/>
    <mergeCell ref="AY24:BG24"/>
    <mergeCell ref="R22:S22"/>
    <mergeCell ref="V22:W22"/>
    <mergeCell ref="V25:W25"/>
    <mergeCell ref="X25:AF25"/>
    <mergeCell ref="AG25:AO25"/>
    <mergeCell ref="V24:W24"/>
    <mergeCell ref="X24:AF24"/>
    <mergeCell ref="AG24:AO24"/>
    <mergeCell ref="X22:AF22"/>
    <mergeCell ref="AG22:AO22"/>
    <mergeCell ref="V26:W26"/>
    <mergeCell ref="X26:AF26"/>
    <mergeCell ref="AG26:AO26"/>
    <mergeCell ref="AP26:AX26"/>
    <mergeCell ref="AY26:BG26"/>
    <mergeCell ref="V27:W27"/>
    <mergeCell ref="X27:AF27"/>
    <mergeCell ref="AG27:AO27"/>
    <mergeCell ref="AP27:AX27"/>
    <mergeCell ref="AY27:BG27"/>
    <mergeCell ref="AP30:AX30"/>
    <mergeCell ref="AY30:BG30"/>
    <mergeCell ref="BJ30:BK31"/>
    <mergeCell ref="V28:W28"/>
    <mergeCell ref="X28:AF28"/>
    <mergeCell ref="AG28:AO28"/>
    <mergeCell ref="AP28:AX28"/>
    <mergeCell ref="AY28:BG28"/>
    <mergeCell ref="BL28:CK28"/>
    <mergeCell ref="V29:W29"/>
    <mergeCell ref="X29:AF29"/>
    <mergeCell ref="AG29:AO29"/>
    <mergeCell ref="AP29:AX29"/>
    <mergeCell ref="AY29:BG29"/>
    <mergeCell ref="BJ28:BK29"/>
    <mergeCell ref="BJ32:BK33"/>
    <mergeCell ref="BL30:CK30"/>
    <mergeCell ref="V31:W31"/>
    <mergeCell ref="X31:AF31"/>
    <mergeCell ref="AG31:AO31"/>
    <mergeCell ref="AP31:AX31"/>
    <mergeCell ref="AY31:BG31"/>
    <mergeCell ref="V30:W30"/>
    <mergeCell ref="X30:AF30"/>
    <mergeCell ref="BL32:CK32"/>
    <mergeCell ref="V33:W33"/>
    <mergeCell ref="X33:AF33"/>
    <mergeCell ref="AG33:AO33"/>
    <mergeCell ref="AP33:AX33"/>
    <mergeCell ref="AY33:BG33"/>
    <mergeCell ref="AG30:AO30"/>
    <mergeCell ref="V32:W32"/>
    <mergeCell ref="X32:AF32"/>
    <mergeCell ref="AG32:AO32"/>
    <mergeCell ref="AP32:AX32"/>
    <mergeCell ref="AY32:BG32"/>
  </mergeCells>
  <conditionalFormatting sqref="A10:B10">
    <cfRule type="iconSet" priority="17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1:B14">
    <cfRule type="iconSet" priority="163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6:B16">
    <cfRule type="iconSet" priority="170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B6:C6">
    <cfRule type="iconSet" priority="172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2">
    <cfRule type="iconSet" priority="7">
      <iconSet iconSet="4TrafficLights" showValue="0">
        <cfvo type="percent" val="0"/>
        <cfvo type="num" val="1"/>
        <cfvo type="num" val="2"/>
        <cfvo type="num" val="3"/>
      </iconSet>
    </cfRule>
    <cfRule type="iconSet" priority="8">
      <iconSet iconSet="4TrafficLights" showValue="0">
        <cfvo type="percent" val="0"/>
        <cfvo type="num" val="1"/>
        <cfvo type="num" val="2"/>
        <cfvo type="num" val="3"/>
      </iconSet>
    </cfRule>
    <cfRule type="iconSet" priority="9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3">
    <cfRule type="iconSet" priority="27">
      <iconSet iconSet="4TrafficLights" showValue="0">
        <cfvo type="percent" val="0"/>
        <cfvo type="num" val="1"/>
        <cfvo type="num" val="2"/>
        <cfvo type="num" val="3"/>
      </iconSet>
    </cfRule>
    <cfRule type="iconSet" priority="26">
      <iconSet iconSet="4TrafficLights" showValue="0">
        <cfvo type="percent" val="0"/>
        <cfvo type="num" val="1"/>
        <cfvo type="num" val="2"/>
        <cfvo type="num" val="3"/>
      </iconSet>
    </cfRule>
    <cfRule type="iconSet" priority="25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4">
    <cfRule type="iconSet" priority="34">
      <iconSet iconSet="4TrafficLights" showValue="0">
        <cfvo type="percent" val="0"/>
        <cfvo type="num" val="1"/>
        <cfvo type="num" val="2"/>
        <cfvo type="num" val="3"/>
      </iconSet>
    </cfRule>
    <cfRule type="iconSet" priority="35">
      <iconSet iconSet="4TrafficLights" showValue="0">
        <cfvo type="percent" val="0"/>
        <cfvo type="num" val="1"/>
        <cfvo type="num" val="2"/>
        <cfvo type="num" val="3"/>
      </iconSet>
    </cfRule>
    <cfRule type="iconSet" priority="36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5">
    <cfRule type="iconSet" priority="53">
      <iconSet iconSet="4TrafficLights" showValue="0">
        <cfvo type="percent" val="0"/>
        <cfvo type="num" val="1"/>
        <cfvo type="num" val="2"/>
        <cfvo type="num" val="3"/>
      </iconSet>
    </cfRule>
    <cfRule type="iconSet" priority="52">
      <iconSet iconSet="4TrafficLights" showValue="0">
        <cfvo type="percent" val="0"/>
        <cfvo type="num" val="1"/>
        <cfvo type="num" val="2"/>
        <cfvo type="num" val="3"/>
      </iconSet>
    </cfRule>
    <cfRule type="iconSet" priority="54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6">
    <cfRule type="iconSet" priority="62">
      <iconSet iconSet="4TrafficLights" showValue="0">
        <cfvo type="percent" val="0"/>
        <cfvo type="num" val="1"/>
        <cfvo type="num" val="2"/>
        <cfvo type="num" val="3"/>
      </iconSet>
    </cfRule>
    <cfRule type="iconSet" priority="61">
      <iconSet iconSet="4TrafficLights" showValue="0">
        <cfvo type="percent" val="0"/>
        <cfvo type="num" val="1"/>
        <cfvo type="num" val="2"/>
        <cfvo type="num" val="3"/>
      </iconSet>
    </cfRule>
    <cfRule type="iconSet" priority="63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7">
    <cfRule type="iconSet" priority="81">
      <iconSet iconSet="4TrafficLights" showValue="0">
        <cfvo type="percent" val="0"/>
        <cfvo type="num" val="1"/>
        <cfvo type="num" val="2"/>
        <cfvo type="num" val="3"/>
      </iconSet>
    </cfRule>
    <cfRule type="iconSet" priority="80">
      <iconSet iconSet="4TrafficLights" showValue="0">
        <cfvo type="percent" val="0"/>
        <cfvo type="num" val="1"/>
        <cfvo type="num" val="2"/>
        <cfvo type="num" val="3"/>
      </iconSet>
    </cfRule>
    <cfRule type="iconSet" priority="79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8">
    <cfRule type="iconSet" priority="88">
      <iconSet iconSet="4TrafficLights" showValue="0">
        <cfvo type="percent" val="0"/>
        <cfvo type="num" val="1"/>
        <cfvo type="num" val="2"/>
        <cfvo type="num" val="3"/>
      </iconSet>
    </cfRule>
    <cfRule type="iconSet" priority="89">
      <iconSet iconSet="4TrafficLights" showValue="0">
        <cfvo type="percent" val="0"/>
        <cfvo type="num" val="1"/>
        <cfvo type="num" val="2"/>
        <cfvo type="num" val="3"/>
      </iconSet>
    </cfRule>
    <cfRule type="iconSet" priority="90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9">
    <cfRule type="iconSet" priority="106">
      <iconSet iconSet="4TrafficLights" showValue="0">
        <cfvo type="percent" val="0"/>
        <cfvo type="num" val="1"/>
        <cfvo type="num" val="2"/>
        <cfvo type="num" val="3"/>
      </iconSet>
    </cfRule>
    <cfRule type="iconSet" priority="107">
      <iconSet iconSet="4TrafficLights" showValue="0">
        <cfvo type="percent" val="0"/>
        <cfvo type="num" val="1"/>
        <cfvo type="num" val="2"/>
        <cfvo type="num" val="3"/>
      </iconSet>
    </cfRule>
    <cfRule type="iconSet" priority="108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0">
    <cfRule type="iconSet" priority="115">
      <iconSet iconSet="4TrafficLights" showValue="0">
        <cfvo type="percent" val="0"/>
        <cfvo type="num" val="1"/>
        <cfvo type="num" val="2"/>
        <cfvo type="num" val="3"/>
      </iconSet>
    </cfRule>
    <cfRule type="iconSet" priority="116">
      <iconSet iconSet="4TrafficLights" showValue="0">
        <cfvo type="percent" val="0"/>
        <cfvo type="num" val="1"/>
        <cfvo type="num" val="2"/>
        <cfvo type="num" val="3"/>
      </iconSet>
    </cfRule>
    <cfRule type="iconSet" priority="117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1">
    <cfRule type="iconSet" priority="133">
      <iconSet iconSet="4TrafficLights" showValue="0">
        <cfvo type="percent" val="0"/>
        <cfvo type="num" val="1"/>
        <cfvo type="num" val="2"/>
        <cfvo type="num" val="3"/>
      </iconSet>
    </cfRule>
    <cfRule type="iconSet" priority="134">
      <iconSet iconSet="4TrafficLights" showValue="0">
        <cfvo type="percent" val="0"/>
        <cfvo type="num" val="1"/>
        <cfvo type="num" val="2"/>
        <cfvo type="num" val="3"/>
      </iconSet>
    </cfRule>
    <cfRule type="iconSet" priority="135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2">
    <cfRule type="iconSet" priority="142">
      <iconSet iconSet="4TrafficLights" showValue="0">
        <cfvo type="percent" val="0"/>
        <cfvo type="num" val="1"/>
        <cfvo type="num" val="2"/>
        <cfvo type="num" val="3"/>
      </iconSet>
    </cfRule>
    <cfRule type="iconSet" priority="143">
      <iconSet iconSet="4TrafficLights" showValue="0">
        <cfvo type="percent" val="0"/>
        <cfvo type="num" val="1"/>
        <cfvo type="num" val="2"/>
        <cfvo type="num" val="3"/>
      </iconSet>
    </cfRule>
    <cfRule type="iconSet" priority="144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3">
    <cfRule type="iconSet" priority="160">
      <iconSet iconSet="4TrafficLights" showValue="0">
        <cfvo type="percent" val="0"/>
        <cfvo type="num" val="1"/>
        <cfvo type="num" val="2"/>
        <cfvo type="num" val="3"/>
      </iconSet>
    </cfRule>
    <cfRule type="iconSet" priority="162">
      <iconSet iconSet="4TrafficLights" showValue="0">
        <cfvo type="percent" val="0"/>
        <cfvo type="num" val="1"/>
        <cfvo type="num" val="2"/>
        <cfvo type="num" val="3"/>
      </iconSet>
    </cfRule>
    <cfRule type="iconSet" priority="16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2:W22">
    <cfRule type="iconSet" priority="2">
      <iconSet iconSet="4TrafficLights" showValue="0">
        <cfvo type="percent" val="0"/>
        <cfvo type="num" val="1"/>
        <cfvo type="num" val="2"/>
        <cfvo type="num" val="3"/>
      </iconSet>
    </cfRule>
    <cfRule type="iconSet" priority="3">
      <iconSet iconSet="4TrafficLights" showValue="0">
        <cfvo type="percent" val="0"/>
        <cfvo type="num" val="1"/>
        <cfvo type="num" val="2"/>
        <cfvo type="num" val="3"/>
      </iconSet>
    </cfRule>
    <cfRule type="iconSet" priority="4">
      <iconSet iconSet="4TrafficLights" showValue="0">
        <cfvo type="percent" val="0"/>
        <cfvo type="num" val="1"/>
        <cfvo type="num" val="2"/>
        <cfvo type="num" val="3"/>
      </iconSet>
    </cfRule>
    <cfRule type="iconSet" priority="5">
      <iconSet iconSet="4TrafficLights" showValue="0">
        <cfvo type="percent" val="0"/>
        <cfvo type="num" val="1"/>
        <cfvo type="num" val="2"/>
        <cfvo type="num" val="3"/>
      </iconSet>
    </cfRule>
    <cfRule type="iconSet" priority="6">
      <iconSet iconSet="4TrafficLights" showValue="0">
        <cfvo type="percent" val="0"/>
        <cfvo type="num" val="1"/>
        <cfvo type="num" val="2"/>
        <cfvo type="num" val="3"/>
      </iconSet>
    </cfRule>
    <cfRule type="iconSet" priority="1">
      <iconSet iconSet="4TrafficLights" showValue="0">
        <cfvo type="percent" val="0"/>
        <cfvo type="num" val="1"/>
        <cfvo type="num" val="2"/>
        <cfvo type="num" val="3"/>
      </iconSet>
    </cfRule>
    <cfRule type="iconSet" priority="164">
      <iconSet iconSet="4TrafficLights" showValue="0">
        <cfvo type="percent" val="0"/>
        <cfvo type="num" val="1"/>
        <cfvo type="num" val="2"/>
        <cfvo type="num" val="3"/>
      </iconSet>
    </cfRule>
    <cfRule type="iconSet" priority="165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3:W23">
    <cfRule type="iconSet" priority="13">
      <iconSet iconSet="4TrafficLights" showValue="0">
        <cfvo type="percent" val="0"/>
        <cfvo type="num" val="1"/>
        <cfvo type="num" val="2"/>
        <cfvo type="num" val="3"/>
      </iconSet>
    </cfRule>
    <cfRule type="iconSet" priority="14">
      <iconSet iconSet="4TrafficLights" showValue="0">
        <cfvo type="percent" val="0"/>
        <cfvo type="num" val="1"/>
        <cfvo type="num" val="2"/>
        <cfvo type="num" val="3"/>
      </iconSet>
    </cfRule>
    <cfRule type="iconSet" priority="15">
      <iconSet iconSet="4TrafficLights" showValue="0">
        <cfvo type="percent" val="0"/>
        <cfvo type="num" val="1"/>
        <cfvo type="num" val="2"/>
        <cfvo type="num" val="3"/>
      </iconSet>
    </cfRule>
    <cfRule type="iconSet" priority="16">
      <iconSet iconSet="4TrafficLights" showValue="0">
        <cfvo type="percent" val="0"/>
        <cfvo type="num" val="1"/>
        <cfvo type="num" val="2"/>
        <cfvo type="num" val="3"/>
      </iconSet>
    </cfRule>
    <cfRule type="iconSet" priority="17">
      <iconSet iconSet="4TrafficLights" showValue="0">
        <cfvo type="percent" val="0"/>
        <cfvo type="num" val="1"/>
        <cfvo type="num" val="2"/>
        <cfvo type="num" val="3"/>
      </iconSet>
    </cfRule>
    <cfRule type="iconSet" priority="18">
      <iconSet iconSet="4TrafficLights" showValue="0">
        <cfvo type="percent" val="0"/>
        <cfvo type="num" val="1"/>
        <cfvo type="num" val="2"/>
        <cfvo type="num" val="3"/>
      </iconSet>
    </cfRule>
    <cfRule type="iconSet" priority="19">
      <iconSet iconSet="4TrafficLights" showValue="0">
        <cfvo type="percent" val="0"/>
        <cfvo type="num" val="1"/>
        <cfvo type="num" val="2"/>
        <cfvo type="num" val="3"/>
      </iconSet>
    </cfRule>
    <cfRule type="iconSet" priority="20">
      <iconSet iconSet="4TrafficLights" showValue="0">
        <cfvo type="percent" val="0"/>
        <cfvo type="num" val="1"/>
        <cfvo type="num" val="2"/>
        <cfvo type="num" val="3"/>
      </iconSet>
    </cfRule>
    <cfRule type="iconSet" priority="21">
      <iconSet iconSet="4TrafficLights" showValue="0">
        <cfvo type="percent" val="0"/>
        <cfvo type="num" val="1"/>
        <cfvo type="num" val="2"/>
        <cfvo type="num" val="3"/>
      </iconSet>
    </cfRule>
    <cfRule type="iconSet" priority="22">
      <iconSet iconSet="4TrafficLights" showValue="0">
        <cfvo type="percent" val="0"/>
        <cfvo type="num" val="1"/>
        <cfvo type="num" val="2"/>
        <cfvo type="num" val="3"/>
      </iconSet>
    </cfRule>
    <cfRule type="iconSet" priority="23">
      <iconSet iconSet="4TrafficLights" showValue="0">
        <cfvo type="percent" val="0"/>
        <cfvo type="num" val="1"/>
        <cfvo type="num" val="2"/>
        <cfvo type="num" val="3"/>
      </iconSet>
    </cfRule>
    <cfRule type="iconSet" priority="24">
      <iconSet iconSet="4TrafficLights" showValue="0">
        <cfvo type="percent" val="0"/>
        <cfvo type="num" val="1"/>
        <cfvo type="num" val="2"/>
        <cfvo type="num" val="3"/>
      </iconSet>
    </cfRule>
    <cfRule type="iconSet" priority="12">
      <iconSet iconSet="4TrafficLights" showValue="0">
        <cfvo type="percent" val="0"/>
        <cfvo type="num" val="1"/>
        <cfvo type="num" val="2"/>
        <cfvo type="num" val="3"/>
      </iconSet>
    </cfRule>
    <cfRule type="iconSet" priority="10">
      <iconSet iconSet="4TrafficLights" showValue="0">
        <cfvo type="percent" val="0"/>
        <cfvo type="num" val="1"/>
        <cfvo type="num" val="2"/>
        <cfvo type="num" val="3"/>
      </iconSet>
    </cfRule>
    <cfRule type="iconSet" priority="1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4:W24">
    <cfRule type="iconSet" priority="33">
      <iconSet iconSet="4TrafficLights" showValue="0">
        <cfvo type="percent" val="0"/>
        <cfvo type="num" val="1"/>
        <cfvo type="num" val="2"/>
        <cfvo type="num" val="3"/>
      </iconSet>
    </cfRule>
    <cfRule type="iconSet" priority="32">
      <iconSet iconSet="4TrafficLights" showValue="0">
        <cfvo type="percent" val="0"/>
        <cfvo type="num" val="1"/>
        <cfvo type="num" val="2"/>
        <cfvo type="num" val="3"/>
      </iconSet>
    </cfRule>
    <cfRule type="iconSet" priority="31">
      <iconSet iconSet="4TrafficLights" showValue="0">
        <cfvo type="percent" val="0"/>
        <cfvo type="num" val="1"/>
        <cfvo type="num" val="2"/>
        <cfvo type="num" val="3"/>
      </iconSet>
    </cfRule>
    <cfRule type="iconSet" priority="30">
      <iconSet iconSet="4TrafficLights" showValue="0">
        <cfvo type="percent" val="0"/>
        <cfvo type="num" val="1"/>
        <cfvo type="num" val="2"/>
        <cfvo type="num" val="3"/>
      </iconSet>
    </cfRule>
    <cfRule type="iconSet" priority="29">
      <iconSet iconSet="4TrafficLights" showValue="0">
        <cfvo type="percent" val="0"/>
        <cfvo type="num" val="1"/>
        <cfvo type="num" val="2"/>
        <cfvo type="num" val="3"/>
      </iconSet>
    </cfRule>
    <cfRule type="iconSet" priority="28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5:W25">
    <cfRule type="iconSet" priority="39">
      <iconSet iconSet="4TrafficLights" showValue="0">
        <cfvo type="percent" val="0"/>
        <cfvo type="num" val="1"/>
        <cfvo type="num" val="2"/>
        <cfvo type="num" val="3"/>
      </iconSet>
    </cfRule>
    <cfRule type="iconSet" priority="38">
      <iconSet iconSet="4TrafficLights" showValue="0">
        <cfvo type="percent" val="0"/>
        <cfvo type="num" val="1"/>
        <cfvo type="num" val="2"/>
        <cfvo type="num" val="3"/>
      </iconSet>
    </cfRule>
    <cfRule type="iconSet" priority="37">
      <iconSet iconSet="4TrafficLights" showValue="0">
        <cfvo type="percent" val="0"/>
        <cfvo type="num" val="1"/>
        <cfvo type="num" val="2"/>
        <cfvo type="num" val="3"/>
      </iconSet>
    </cfRule>
    <cfRule type="iconSet" priority="47">
      <iconSet iconSet="4TrafficLights" showValue="0">
        <cfvo type="percent" val="0"/>
        <cfvo type="num" val="1"/>
        <cfvo type="num" val="2"/>
        <cfvo type="num" val="3"/>
      </iconSet>
    </cfRule>
    <cfRule type="iconSet" priority="48">
      <iconSet iconSet="4TrafficLights" showValue="0">
        <cfvo type="percent" val="0"/>
        <cfvo type="num" val="1"/>
        <cfvo type="num" val="2"/>
        <cfvo type="num" val="3"/>
      </iconSet>
    </cfRule>
    <cfRule type="iconSet" priority="49">
      <iconSet iconSet="4TrafficLights" showValue="0">
        <cfvo type="percent" val="0"/>
        <cfvo type="num" val="1"/>
        <cfvo type="num" val="2"/>
        <cfvo type="num" val="3"/>
      </iconSet>
    </cfRule>
    <cfRule type="iconSet" priority="50">
      <iconSet iconSet="4TrafficLights" showValue="0">
        <cfvo type="percent" val="0"/>
        <cfvo type="num" val="1"/>
        <cfvo type="num" val="2"/>
        <cfvo type="num" val="3"/>
      </iconSet>
    </cfRule>
    <cfRule type="iconSet" priority="51">
      <iconSet iconSet="4TrafficLights" showValue="0">
        <cfvo type="percent" val="0"/>
        <cfvo type="num" val="1"/>
        <cfvo type="num" val="2"/>
        <cfvo type="num" val="3"/>
      </iconSet>
    </cfRule>
    <cfRule type="iconSet" priority="45">
      <iconSet iconSet="4TrafficLights" showValue="0">
        <cfvo type="percent" val="0"/>
        <cfvo type="num" val="1"/>
        <cfvo type="num" val="2"/>
        <cfvo type="num" val="3"/>
      </iconSet>
    </cfRule>
    <cfRule type="iconSet" priority="46">
      <iconSet iconSet="4TrafficLights" showValue="0">
        <cfvo type="percent" val="0"/>
        <cfvo type="num" val="1"/>
        <cfvo type="num" val="2"/>
        <cfvo type="num" val="3"/>
      </iconSet>
    </cfRule>
    <cfRule type="iconSet" priority="44">
      <iconSet iconSet="4TrafficLights" showValue="0">
        <cfvo type="percent" val="0"/>
        <cfvo type="num" val="1"/>
        <cfvo type="num" val="2"/>
        <cfvo type="num" val="3"/>
      </iconSet>
    </cfRule>
    <cfRule type="iconSet" priority="43">
      <iconSet iconSet="4TrafficLights" showValue="0">
        <cfvo type="percent" val="0"/>
        <cfvo type="num" val="1"/>
        <cfvo type="num" val="2"/>
        <cfvo type="num" val="3"/>
      </iconSet>
    </cfRule>
    <cfRule type="iconSet" priority="42">
      <iconSet iconSet="4TrafficLights" showValue="0">
        <cfvo type="percent" val="0"/>
        <cfvo type="num" val="1"/>
        <cfvo type="num" val="2"/>
        <cfvo type="num" val="3"/>
      </iconSet>
    </cfRule>
    <cfRule type="iconSet" priority="41">
      <iconSet iconSet="4TrafficLights" showValue="0">
        <cfvo type="percent" val="0"/>
        <cfvo type="num" val="1"/>
        <cfvo type="num" val="2"/>
        <cfvo type="num" val="3"/>
      </iconSet>
    </cfRule>
    <cfRule type="iconSet" priority="40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6:W26">
    <cfRule type="iconSet" priority="55">
      <iconSet iconSet="4TrafficLights" showValue="0">
        <cfvo type="percent" val="0"/>
        <cfvo type="num" val="1"/>
        <cfvo type="num" val="2"/>
        <cfvo type="num" val="3"/>
      </iconSet>
    </cfRule>
    <cfRule type="iconSet" priority="56">
      <iconSet iconSet="4TrafficLights" showValue="0">
        <cfvo type="percent" val="0"/>
        <cfvo type="num" val="1"/>
        <cfvo type="num" val="2"/>
        <cfvo type="num" val="3"/>
      </iconSet>
    </cfRule>
    <cfRule type="iconSet" priority="57">
      <iconSet iconSet="4TrafficLights" showValue="0">
        <cfvo type="percent" val="0"/>
        <cfvo type="num" val="1"/>
        <cfvo type="num" val="2"/>
        <cfvo type="num" val="3"/>
      </iconSet>
    </cfRule>
    <cfRule type="iconSet" priority="58">
      <iconSet iconSet="4TrafficLights" showValue="0">
        <cfvo type="percent" val="0"/>
        <cfvo type="num" val="1"/>
        <cfvo type="num" val="2"/>
        <cfvo type="num" val="3"/>
      </iconSet>
    </cfRule>
    <cfRule type="iconSet" priority="59">
      <iconSet iconSet="4TrafficLights" showValue="0">
        <cfvo type="percent" val="0"/>
        <cfvo type="num" val="1"/>
        <cfvo type="num" val="2"/>
        <cfvo type="num" val="3"/>
      </iconSet>
    </cfRule>
    <cfRule type="iconSet" priority="60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7:W27">
    <cfRule type="iconSet" priority="68">
      <iconSet iconSet="4TrafficLights" showValue="0">
        <cfvo type="percent" val="0"/>
        <cfvo type="num" val="1"/>
        <cfvo type="num" val="2"/>
        <cfvo type="num" val="3"/>
      </iconSet>
    </cfRule>
    <cfRule type="iconSet" priority="69">
      <iconSet iconSet="4TrafficLights" showValue="0">
        <cfvo type="percent" val="0"/>
        <cfvo type="num" val="1"/>
        <cfvo type="num" val="2"/>
        <cfvo type="num" val="3"/>
      </iconSet>
    </cfRule>
    <cfRule type="iconSet" priority="70">
      <iconSet iconSet="4TrafficLights" showValue="0">
        <cfvo type="percent" val="0"/>
        <cfvo type="num" val="1"/>
        <cfvo type="num" val="2"/>
        <cfvo type="num" val="3"/>
      </iconSet>
    </cfRule>
    <cfRule type="iconSet" priority="71">
      <iconSet iconSet="4TrafficLights" showValue="0">
        <cfvo type="percent" val="0"/>
        <cfvo type="num" val="1"/>
        <cfvo type="num" val="2"/>
        <cfvo type="num" val="3"/>
      </iconSet>
    </cfRule>
    <cfRule type="iconSet" priority="72">
      <iconSet iconSet="4TrafficLights" showValue="0">
        <cfvo type="percent" val="0"/>
        <cfvo type="num" val="1"/>
        <cfvo type="num" val="2"/>
        <cfvo type="num" val="3"/>
      </iconSet>
    </cfRule>
    <cfRule type="iconSet" priority="73">
      <iconSet iconSet="4TrafficLights" showValue="0">
        <cfvo type="percent" val="0"/>
        <cfvo type="num" val="1"/>
        <cfvo type="num" val="2"/>
        <cfvo type="num" val="3"/>
      </iconSet>
    </cfRule>
    <cfRule type="iconSet" priority="74">
      <iconSet iconSet="4TrafficLights" showValue="0">
        <cfvo type="percent" val="0"/>
        <cfvo type="num" val="1"/>
        <cfvo type="num" val="2"/>
        <cfvo type="num" val="3"/>
      </iconSet>
    </cfRule>
    <cfRule type="iconSet" priority="75">
      <iconSet iconSet="4TrafficLights" showValue="0">
        <cfvo type="percent" val="0"/>
        <cfvo type="num" val="1"/>
        <cfvo type="num" val="2"/>
        <cfvo type="num" val="3"/>
      </iconSet>
    </cfRule>
    <cfRule type="iconSet" priority="76">
      <iconSet iconSet="4TrafficLights" showValue="0">
        <cfvo type="percent" val="0"/>
        <cfvo type="num" val="1"/>
        <cfvo type="num" val="2"/>
        <cfvo type="num" val="3"/>
      </iconSet>
    </cfRule>
    <cfRule type="iconSet" priority="77">
      <iconSet iconSet="4TrafficLights" showValue="0">
        <cfvo type="percent" val="0"/>
        <cfvo type="num" val="1"/>
        <cfvo type="num" val="2"/>
        <cfvo type="num" val="3"/>
      </iconSet>
    </cfRule>
    <cfRule type="iconSet" priority="78">
      <iconSet iconSet="4TrafficLights" showValue="0">
        <cfvo type="percent" val="0"/>
        <cfvo type="num" val="1"/>
        <cfvo type="num" val="2"/>
        <cfvo type="num" val="3"/>
      </iconSet>
    </cfRule>
    <cfRule type="iconSet" priority="66">
      <iconSet iconSet="4TrafficLights" showValue="0">
        <cfvo type="percent" val="0"/>
        <cfvo type="num" val="1"/>
        <cfvo type="num" val="2"/>
        <cfvo type="num" val="3"/>
      </iconSet>
    </cfRule>
    <cfRule type="iconSet" priority="64">
      <iconSet iconSet="4TrafficLights" showValue="0">
        <cfvo type="percent" val="0"/>
        <cfvo type="num" val="1"/>
        <cfvo type="num" val="2"/>
        <cfvo type="num" val="3"/>
      </iconSet>
    </cfRule>
    <cfRule type="iconSet" priority="65">
      <iconSet iconSet="4TrafficLights" showValue="0">
        <cfvo type="percent" val="0"/>
        <cfvo type="num" val="1"/>
        <cfvo type="num" val="2"/>
        <cfvo type="num" val="3"/>
      </iconSet>
    </cfRule>
    <cfRule type="iconSet" priority="67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8:W28">
    <cfRule type="iconSet" priority="83">
      <iconSet iconSet="4TrafficLights" showValue="0">
        <cfvo type="percent" val="0"/>
        <cfvo type="num" val="1"/>
        <cfvo type="num" val="2"/>
        <cfvo type="num" val="3"/>
      </iconSet>
    </cfRule>
    <cfRule type="iconSet" priority="82">
      <iconSet iconSet="4TrafficLights" showValue="0">
        <cfvo type="percent" val="0"/>
        <cfvo type="num" val="1"/>
        <cfvo type="num" val="2"/>
        <cfvo type="num" val="3"/>
      </iconSet>
    </cfRule>
    <cfRule type="iconSet" priority="87">
      <iconSet iconSet="4TrafficLights" showValue="0">
        <cfvo type="percent" val="0"/>
        <cfvo type="num" val="1"/>
        <cfvo type="num" val="2"/>
        <cfvo type="num" val="3"/>
      </iconSet>
    </cfRule>
    <cfRule type="iconSet" priority="84">
      <iconSet iconSet="4TrafficLights" showValue="0">
        <cfvo type="percent" val="0"/>
        <cfvo type="num" val="1"/>
        <cfvo type="num" val="2"/>
        <cfvo type="num" val="3"/>
      </iconSet>
    </cfRule>
    <cfRule type="iconSet" priority="86">
      <iconSet iconSet="4TrafficLights" showValue="0">
        <cfvo type="percent" val="0"/>
        <cfvo type="num" val="1"/>
        <cfvo type="num" val="2"/>
        <cfvo type="num" val="3"/>
      </iconSet>
    </cfRule>
    <cfRule type="iconSet" priority="85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9:W29">
    <cfRule type="iconSet" priority="99">
      <iconSet iconSet="4TrafficLights" showValue="0">
        <cfvo type="percent" val="0"/>
        <cfvo type="num" val="1"/>
        <cfvo type="num" val="2"/>
        <cfvo type="num" val="3"/>
      </iconSet>
    </cfRule>
    <cfRule type="iconSet" priority="91">
      <iconSet iconSet="4TrafficLights" showValue="0">
        <cfvo type="percent" val="0"/>
        <cfvo type="num" val="1"/>
        <cfvo type="num" val="2"/>
        <cfvo type="num" val="3"/>
      </iconSet>
    </cfRule>
    <cfRule type="iconSet" priority="92">
      <iconSet iconSet="4TrafficLights" showValue="0">
        <cfvo type="percent" val="0"/>
        <cfvo type="num" val="1"/>
        <cfvo type="num" val="2"/>
        <cfvo type="num" val="3"/>
      </iconSet>
    </cfRule>
    <cfRule type="iconSet" priority="93">
      <iconSet iconSet="4TrafficLights" showValue="0">
        <cfvo type="percent" val="0"/>
        <cfvo type="num" val="1"/>
        <cfvo type="num" val="2"/>
        <cfvo type="num" val="3"/>
      </iconSet>
    </cfRule>
    <cfRule type="iconSet" priority="94">
      <iconSet iconSet="4TrafficLights" showValue="0">
        <cfvo type="percent" val="0"/>
        <cfvo type="num" val="1"/>
        <cfvo type="num" val="2"/>
        <cfvo type="num" val="3"/>
      </iconSet>
    </cfRule>
    <cfRule type="iconSet" priority="95">
      <iconSet iconSet="4TrafficLights" showValue="0">
        <cfvo type="percent" val="0"/>
        <cfvo type="num" val="1"/>
        <cfvo type="num" val="2"/>
        <cfvo type="num" val="3"/>
      </iconSet>
    </cfRule>
    <cfRule type="iconSet" priority="96">
      <iconSet iconSet="4TrafficLights" showValue="0">
        <cfvo type="percent" val="0"/>
        <cfvo type="num" val="1"/>
        <cfvo type="num" val="2"/>
        <cfvo type="num" val="3"/>
      </iconSet>
    </cfRule>
    <cfRule type="iconSet" priority="97">
      <iconSet iconSet="4TrafficLights" showValue="0">
        <cfvo type="percent" val="0"/>
        <cfvo type="num" val="1"/>
        <cfvo type="num" val="2"/>
        <cfvo type="num" val="3"/>
      </iconSet>
    </cfRule>
    <cfRule type="iconSet" priority="102">
      <iconSet iconSet="4TrafficLights" showValue="0">
        <cfvo type="percent" val="0"/>
        <cfvo type="num" val="1"/>
        <cfvo type="num" val="2"/>
        <cfvo type="num" val="3"/>
      </iconSet>
    </cfRule>
    <cfRule type="iconSet" priority="98">
      <iconSet iconSet="4TrafficLights" showValue="0">
        <cfvo type="percent" val="0"/>
        <cfvo type="num" val="1"/>
        <cfvo type="num" val="2"/>
        <cfvo type="num" val="3"/>
      </iconSet>
    </cfRule>
    <cfRule type="iconSet" priority="100">
      <iconSet iconSet="4TrafficLights" showValue="0">
        <cfvo type="percent" val="0"/>
        <cfvo type="num" val="1"/>
        <cfvo type="num" val="2"/>
        <cfvo type="num" val="3"/>
      </iconSet>
    </cfRule>
    <cfRule type="iconSet" priority="101">
      <iconSet iconSet="4TrafficLights" showValue="0">
        <cfvo type="percent" val="0"/>
        <cfvo type="num" val="1"/>
        <cfvo type="num" val="2"/>
        <cfvo type="num" val="3"/>
      </iconSet>
    </cfRule>
    <cfRule type="iconSet" priority="103">
      <iconSet iconSet="4TrafficLights" showValue="0">
        <cfvo type="percent" val="0"/>
        <cfvo type="num" val="1"/>
        <cfvo type="num" val="2"/>
        <cfvo type="num" val="3"/>
      </iconSet>
    </cfRule>
    <cfRule type="iconSet" priority="104">
      <iconSet iconSet="4TrafficLights" showValue="0">
        <cfvo type="percent" val="0"/>
        <cfvo type="num" val="1"/>
        <cfvo type="num" val="2"/>
        <cfvo type="num" val="3"/>
      </iconSet>
    </cfRule>
    <cfRule type="iconSet" priority="105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0:W30">
    <cfRule type="iconSet" priority="109">
      <iconSet iconSet="4TrafficLights" showValue="0">
        <cfvo type="percent" val="0"/>
        <cfvo type="num" val="1"/>
        <cfvo type="num" val="2"/>
        <cfvo type="num" val="3"/>
      </iconSet>
    </cfRule>
    <cfRule type="iconSet" priority="110">
      <iconSet iconSet="4TrafficLights" showValue="0">
        <cfvo type="percent" val="0"/>
        <cfvo type="num" val="1"/>
        <cfvo type="num" val="2"/>
        <cfvo type="num" val="3"/>
      </iconSet>
    </cfRule>
    <cfRule type="iconSet" priority="112">
      <iconSet iconSet="4TrafficLights" showValue="0">
        <cfvo type="percent" val="0"/>
        <cfvo type="num" val="1"/>
        <cfvo type="num" val="2"/>
        <cfvo type="num" val="3"/>
      </iconSet>
    </cfRule>
    <cfRule type="iconSet" priority="113">
      <iconSet iconSet="4TrafficLights" showValue="0">
        <cfvo type="percent" val="0"/>
        <cfvo type="num" val="1"/>
        <cfvo type="num" val="2"/>
        <cfvo type="num" val="3"/>
      </iconSet>
    </cfRule>
    <cfRule type="iconSet" priority="114">
      <iconSet iconSet="4TrafficLights" showValue="0">
        <cfvo type="percent" val="0"/>
        <cfvo type="num" val="1"/>
        <cfvo type="num" val="2"/>
        <cfvo type="num" val="3"/>
      </iconSet>
    </cfRule>
    <cfRule type="iconSet" priority="11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1:W31">
    <cfRule type="iconSet" priority="118">
      <iconSet iconSet="4TrafficLights" showValue="0">
        <cfvo type="percent" val="0"/>
        <cfvo type="num" val="1"/>
        <cfvo type="num" val="2"/>
        <cfvo type="num" val="3"/>
      </iconSet>
    </cfRule>
    <cfRule type="iconSet" priority="119">
      <iconSet iconSet="4TrafficLights" showValue="0">
        <cfvo type="percent" val="0"/>
        <cfvo type="num" val="1"/>
        <cfvo type="num" val="2"/>
        <cfvo type="num" val="3"/>
      </iconSet>
    </cfRule>
    <cfRule type="iconSet" priority="120">
      <iconSet iconSet="4TrafficLights" showValue="0">
        <cfvo type="percent" val="0"/>
        <cfvo type="num" val="1"/>
        <cfvo type="num" val="2"/>
        <cfvo type="num" val="3"/>
      </iconSet>
    </cfRule>
    <cfRule type="iconSet" priority="121">
      <iconSet iconSet="4TrafficLights" showValue="0">
        <cfvo type="percent" val="0"/>
        <cfvo type="num" val="1"/>
        <cfvo type="num" val="2"/>
        <cfvo type="num" val="3"/>
      </iconSet>
    </cfRule>
    <cfRule type="iconSet" priority="122">
      <iconSet iconSet="4TrafficLights" showValue="0">
        <cfvo type="percent" val="0"/>
        <cfvo type="num" val="1"/>
        <cfvo type="num" val="2"/>
        <cfvo type="num" val="3"/>
      </iconSet>
    </cfRule>
    <cfRule type="iconSet" priority="123">
      <iconSet iconSet="4TrafficLights" showValue="0">
        <cfvo type="percent" val="0"/>
        <cfvo type="num" val="1"/>
        <cfvo type="num" val="2"/>
        <cfvo type="num" val="3"/>
      </iconSet>
    </cfRule>
    <cfRule type="iconSet" priority="124">
      <iconSet iconSet="4TrafficLights" showValue="0">
        <cfvo type="percent" val="0"/>
        <cfvo type="num" val="1"/>
        <cfvo type="num" val="2"/>
        <cfvo type="num" val="3"/>
      </iconSet>
    </cfRule>
    <cfRule type="iconSet" priority="125">
      <iconSet iconSet="4TrafficLights" showValue="0">
        <cfvo type="percent" val="0"/>
        <cfvo type="num" val="1"/>
        <cfvo type="num" val="2"/>
        <cfvo type="num" val="3"/>
      </iconSet>
    </cfRule>
    <cfRule type="iconSet" priority="126">
      <iconSet iconSet="4TrafficLights" showValue="0">
        <cfvo type="percent" val="0"/>
        <cfvo type="num" val="1"/>
        <cfvo type="num" val="2"/>
        <cfvo type="num" val="3"/>
      </iconSet>
    </cfRule>
    <cfRule type="iconSet" priority="127">
      <iconSet iconSet="4TrafficLights" showValue="0">
        <cfvo type="percent" val="0"/>
        <cfvo type="num" val="1"/>
        <cfvo type="num" val="2"/>
        <cfvo type="num" val="3"/>
      </iconSet>
    </cfRule>
    <cfRule type="iconSet" priority="129">
      <iconSet iconSet="4TrafficLights" showValue="0">
        <cfvo type="percent" val="0"/>
        <cfvo type="num" val="1"/>
        <cfvo type="num" val="2"/>
        <cfvo type="num" val="3"/>
      </iconSet>
    </cfRule>
    <cfRule type="iconSet" priority="128">
      <iconSet iconSet="4TrafficLights" showValue="0">
        <cfvo type="percent" val="0"/>
        <cfvo type="num" val="1"/>
        <cfvo type="num" val="2"/>
        <cfvo type="num" val="3"/>
      </iconSet>
    </cfRule>
    <cfRule type="iconSet" priority="130">
      <iconSet iconSet="4TrafficLights" showValue="0">
        <cfvo type="percent" val="0"/>
        <cfvo type="num" val="1"/>
        <cfvo type="num" val="2"/>
        <cfvo type="num" val="3"/>
      </iconSet>
    </cfRule>
    <cfRule type="iconSet" priority="131">
      <iconSet iconSet="4TrafficLights" showValue="0">
        <cfvo type="percent" val="0"/>
        <cfvo type="num" val="1"/>
        <cfvo type="num" val="2"/>
        <cfvo type="num" val="3"/>
      </iconSet>
    </cfRule>
    <cfRule type="iconSet" priority="132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2:W32">
    <cfRule type="iconSet" priority="136">
      <iconSet iconSet="4TrafficLights" showValue="0">
        <cfvo type="percent" val="0"/>
        <cfvo type="num" val="1"/>
        <cfvo type="num" val="2"/>
        <cfvo type="num" val="3"/>
      </iconSet>
    </cfRule>
    <cfRule type="iconSet" priority="137">
      <iconSet iconSet="4TrafficLights" showValue="0">
        <cfvo type="percent" val="0"/>
        <cfvo type="num" val="1"/>
        <cfvo type="num" val="2"/>
        <cfvo type="num" val="3"/>
      </iconSet>
    </cfRule>
    <cfRule type="iconSet" priority="138">
      <iconSet iconSet="4TrafficLights" showValue="0">
        <cfvo type="percent" val="0"/>
        <cfvo type="num" val="1"/>
        <cfvo type="num" val="2"/>
        <cfvo type="num" val="3"/>
      </iconSet>
    </cfRule>
    <cfRule type="iconSet" priority="139">
      <iconSet iconSet="4TrafficLights" showValue="0">
        <cfvo type="percent" val="0"/>
        <cfvo type="num" val="1"/>
        <cfvo type="num" val="2"/>
        <cfvo type="num" val="3"/>
      </iconSet>
    </cfRule>
    <cfRule type="iconSet" priority="140">
      <iconSet iconSet="4TrafficLights" showValue="0">
        <cfvo type="percent" val="0"/>
        <cfvo type="num" val="1"/>
        <cfvo type="num" val="2"/>
        <cfvo type="num" val="3"/>
      </iconSet>
    </cfRule>
    <cfRule type="iconSet" priority="14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3:W33">
    <cfRule type="iconSet" priority="154">
      <iconSet iconSet="4TrafficLights" showValue="0">
        <cfvo type="percent" val="0"/>
        <cfvo type="num" val="1"/>
        <cfvo type="num" val="2"/>
        <cfvo type="num" val="3"/>
      </iconSet>
    </cfRule>
    <cfRule type="iconSet" priority="155">
      <iconSet iconSet="4TrafficLights" showValue="0">
        <cfvo type="percent" val="0"/>
        <cfvo type="num" val="1"/>
        <cfvo type="num" val="2"/>
        <cfvo type="num" val="3"/>
      </iconSet>
    </cfRule>
    <cfRule type="iconSet" priority="146">
      <iconSet iconSet="4TrafficLights" showValue="0">
        <cfvo type="percent" val="0"/>
        <cfvo type="num" val="1"/>
        <cfvo type="num" val="2"/>
        <cfvo type="num" val="3"/>
      </iconSet>
    </cfRule>
    <cfRule type="iconSet" priority="157">
      <iconSet iconSet="4TrafficLights" showValue="0">
        <cfvo type="percent" val="0"/>
        <cfvo type="num" val="1"/>
        <cfvo type="num" val="2"/>
        <cfvo type="num" val="3"/>
      </iconSet>
    </cfRule>
    <cfRule type="iconSet" priority="158">
      <iconSet iconSet="4TrafficLights" showValue="0">
        <cfvo type="percent" val="0"/>
        <cfvo type="num" val="1"/>
        <cfvo type="num" val="2"/>
        <cfvo type="num" val="3"/>
      </iconSet>
    </cfRule>
    <cfRule type="iconSet" priority="159">
      <iconSet iconSet="4TrafficLights" showValue="0">
        <cfvo type="percent" val="0"/>
        <cfvo type="num" val="1"/>
        <cfvo type="num" val="2"/>
        <cfvo type="num" val="3"/>
      </iconSet>
    </cfRule>
    <cfRule type="iconSet" priority="147">
      <iconSet iconSet="4TrafficLights" showValue="0">
        <cfvo type="percent" val="0"/>
        <cfvo type="num" val="1"/>
        <cfvo type="num" val="2"/>
        <cfvo type="num" val="3"/>
      </iconSet>
    </cfRule>
    <cfRule type="iconSet" priority="148">
      <iconSet iconSet="4TrafficLights" showValue="0">
        <cfvo type="percent" val="0"/>
        <cfvo type="num" val="1"/>
        <cfvo type="num" val="2"/>
        <cfvo type="num" val="3"/>
      </iconSet>
    </cfRule>
    <cfRule type="iconSet" priority="149">
      <iconSet iconSet="4TrafficLights" showValue="0">
        <cfvo type="percent" val="0"/>
        <cfvo type="num" val="1"/>
        <cfvo type="num" val="2"/>
        <cfvo type="num" val="3"/>
      </iconSet>
    </cfRule>
    <cfRule type="iconSet" priority="150">
      <iconSet iconSet="4TrafficLights" showValue="0">
        <cfvo type="percent" val="0"/>
        <cfvo type="num" val="1"/>
        <cfvo type="num" val="2"/>
        <cfvo type="num" val="3"/>
      </iconSet>
    </cfRule>
    <cfRule type="iconSet" priority="156">
      <iconSet iconSet="4TrafficLights" showValue="0">
        <cfvo type="percent" val="0"/>
        <cfvo type="num" val="1"/>
        <cfvo type="num" val="2"/>
        <cfvo type="num" val="3"/>
      </iconSet>
    </cfRule>
    <cfRule type="iconSet" priority="145">
      <iconSet iconSet="4TrafficLights" showValue="0">
        <cfvo type="percent" val="0"/>
        <cfvo type="num" val="1"/>
        <cfvo type="num" val="2"/>
        <cfvo type="num" val="3"/>
      </iconSet>
    </cfRule>
    <cfRule type="iconSet" priority="152">
      <iconSet iconSet="4TrafficLights" showValue="0">
        <cfvo type="percent" val="0"/>
        <cfvo type="num" val="1"/>
        <cfvo type="num" val="2"/>
        <cfvo type="num" val="3"/>
      </iconSet>
    </cfRule>
    <cfRule type="iconSet" priority="153">
      <iconSet iconSet="4TrafficLights" showValue="0">
        <cfvo type="percent" val="0"/>
        <cfvo type="num" val="1"/>
        <cfvo type="num" val="2"/>
        <cfvo type="num" val="3"/>
      </iconSet>
    </cfRule>
    <cfRule type="iconSet" priority="15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W22 V22:V33">
    <cfRule type="iconSet" priority="169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BJ28:BK29">
    <cfRule type="iconSet" priority="168">
      <iconSet iconSet="3Flags" showValue="0">
        <cfvo type="percent" val="0"/>
        <cfvo type="num" val="2"/>
        <cfvo type="num" val="3"/>
      </iconSet>
    </cfRule>
  </conditionalFormatting>
  <conditionalFormatting sqref="BJ30:BK31">
    <cfRule type="iconSet" priority="167">
      <iconSet iconSet="3Flags" showValue="0">
        <cfvo type="percent" val="0"/>
        <cfvo type="num" val="2"/>
        <cfvo type="num" val="3"/>
      </iconSet>
    </cfRule>
  </conditionalFormatting>
  <conditionalFormatting sqref="BJ32:BK33">
    <cfRule type="iconSet" priority="166">
      <iconSet iconSet="3Flags" showValue="0">
        <cfvo type="percent" val="0"/>
        <cfvo type="num" val="2"/>
        <cfvo type="num" val="3"/>
      </iconSet>
    </cfRule>
  </conditionalFormatting>
  <pageMargins left="0.2" right="0.15" top="0.78740157480314965" bottom="0.78740157480314965" header="0.31496062992125984" footer="0.31496062992125984"/>
  <pageSetup paperSize="9" scale="93" orientation="landscape" horizontalDpi="4294967293" verticalDpi="4294967293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Plan24">
    <tabColor theme="7" tint="0.79998168889431442"/>
    <pageSetUpPr fitToPage="1"/>
  </sheetPr>
  <dimension ref="A1:CL34"/>
  <sheetViews>
    <sheetView showGridLines="0" showRowColHeaders="0" workbookViewId="0">
      <selection activeCell="V22" sqref="V22:W22"/>
    </sheetView>
  </sheetViews>
  <sheetFormatPr baseColWidth="10" defaultColWidth="9.109375" defaultRowHeight="15" customHeight="1" x14ac:dyDescent="0.3"/>
  <cols>
    <col min="1" max="90" width="1.6640625" style="1" customWidth="1"/>
    <col min="91" max="116" width="9.109375" style="1" customWidth="1"/>
    <col min="117" max="16384" width="9.109375" style="1"/>
  </cols>
  <sheetData>
    <row r="1" spans="1:90" s="72" customFormat="1" ht="15" customHeight="1" x14ac:dyDescent="0.3"/>
    <row r="2" spans="1:90" s="72" customFormat="1" ht="15" customHeight="1" x14ac:dyDescent="0.3"/>
    <row r="3" spans="1:90" s="72" customFormat="1" ht="15" customHeight="1" x14ac:dyDescent="0.3"/>
    <row r="4" spans="1:90" s="72" customFormat="1" ht="15" customHeight="1" x14ac:dyDescent="0.3">
      <c r="BF4" s="80">
        <f>+Objetivos!K4</f>
        <v>0</v>
      </c>
    </row>
    <row r="5" spans="1:90" s="72" customFormat="1" ht="15" customHeight="1" x14ac:dyDescent="0.3"/>
    <row r="6" spans="1:90" s="72" customFormat="1" ht="15" customHeight="1" x14ac:dyDescent="0.3">
      <c r="B6" s="208">
        <f>+Internos1!B6:C6</f>
        <v>2</v>
      </c>
      <c r="C6" s="208"/>
      <c r="E6" s="150" t="s">
        <v>148</v>
      </c>
      <c r="BX6" s="218"/>
      <c r="BY6" s="218"/>
      <c r="BZ6" s="218"/>
    </row>
    <row r="7" spans="1:90" s="72" customFormat="1" ht="15" customHeight="1" x14ac:dyDescent="0.3">
      <c r="BX7" s="218"/>
      <c r="BY7" s="218"/>
      <c r="BZ7" s="218"/>
      <c r="CA7" s="219"/>
      <c r="CB7" s="219"/>
      <c r="CC7" s="219"/>
      <c r="CD7" s="219"/>
      <c r="CE7" s="219"/>
      <c r="CF7" s="219"/>
      <c r="CG7" s="219"/>
      <c r="CH7" s="219"/>
      <c r="CI7" s="219"/>
      <c r="CJ7" s="219"/>
      <c r="CK7" s="219"/>
      <c r="CL7" s="219"/>
    </row>
    <row r="8" spans="1:90" ht="14.4" x14ac:dyDescent="0.3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7"/>
    </row>
    <row r="9" spans="1:90" ht="14.4" x14ac:dyDescent="0.3">
      <c r="A9" s="11" t="s">
        <v>78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7"/>
      <c r="Y9" s="10" t="s">
        <v>85</v>
      </c>
      <c r="BM9" s="10" t="s">
        <v>86</v>
      </c>
    </row>
    <row r="10" spans="1:90" ht="14.4" x14ac:dyDescent="0.3">
      <c r="A10" s="220">
        <f>+Internos1!A16:B16</f>
        <v>2</v>
      </c>
      <c r="B10" s="220"/>
      <c r="C10" s="39" t="str">
        <f>+Objetivos!B23</f>
        <v>Optimizar Compras</v>
      </c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7"/>
      <c r="BJ10" s="221"/>
      <c r="BK10" s="222"/>
      <c r="BL10" s="222"/>
      <c r="BM10" s="222"/>
      <c r="BN10" s="222"/>
      <c r="BO10" s="222"/>
      <c r="BP10" s="222"/>
      <c r="BQ10" s="222"/>
      <c r="BR10" s="222"/>
      <c r="BS10" s="222"/>
      <c r="BT10" s="222"/>
      <c r="BU10" s="222"/>
      <c r="BV10" s="222"/>
      <c r="BW10" s="222"/>
      <c r="BX10" s="222"/>
      <c r="BY10" s="222"/>
      <c r="BZ10" s="222"/>
      <c r="CA10" s="222"/>
      <c r="CB10" s="222"/>
      <c r="CC10" s="222"/>
      <c r="CD10" s="222"/>
      <c r="CE10" s="222"/>
      <c r="CF10" s="222"/>
      <c r="CG10" s="222"/>
      <c r="CH10" s="222"/>
      <c r="CI10" s="222"/>
      <c r="CJ10" s="222"/>
      <c r="CK10" s="223"/>
    </row>
    <row r="11" spans="1:90" ht="14.4" x14ac:dyDescent="0.3">
      <c r="A11" s="220">
        <f>+Internos2!A16:B16</f>
        <v>2</v>
      </c>
      <c r="B11" s="220"/>
      <c r="C11" s="39" t="str">
        <f>+Objetivos!B24</f>
        <v xml:space="preserve">Mejorar Rendimiento </v>
      </c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7"/>
      <c r="BJ11" s="224"/>
      <c r="BK11" s="225"/>
      <c r="BL11" s="225"/>
      <c r="BM11" s="225"/>
      <c r="BN11" s="225"/>
      <c r="BO11" s="225"/>
      <c r="BP11" s="225"/>
      <c r="BQ11" s="225"/>
      <c r="BR11" s="225"/>
      <c r="BS11" s="225"/>
      <c r="BT11" s="225"/>
      <c r="BU11" s="225"/>
      <c r="BV11" s="225"/>
      <c r="BW11" s="225"/>
      <c r="BX11" s="225"/>
      <c r="BY11" s="225"/>
      <c r="BZ11" s="225"/>
      <c r="CA11" s="225"/>
      <c r="CB11" s="225"/>
      <c r="CC11" s="225"/>
      <c r="CD11" s="225"/>
      <c r="CE11" s="225"/>
      <c r="CF11" s="225"/>
      <c r="CG11" s="225"/>
      <c r="CH11" s="225"/>
      <c r="CI11" s="225"/>
      <c r="CJ11" s="225"/>
      <c r="CK11" s="226"/>
    </row>
    <row r="12" spans="1:90" ht="14.4" x14ac:dyDescent="0.3">
      <c r="A12" s="220">
        <f>+Internos3!A16:B16</f>
        <v>3</v>
      </c>
      <c r="B12" s="220"/>
      <c r="C12" s="39" t="str">
        <f>+Objetivos!B25</f>
        <v>Reducir Gastos Fijos</v>
      </c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7"/>
      <c r="BJ12" s="224"/>
      <c r="BK12" s="225"/>
      <c r="BL12" s="225"/>
      <c r="BM12" s="225"/>
      <c r="BN12" s="225"/>
      <c r="BO12" s="225"/>
      <c r="BP12" s="225"/>
      <c r="BQ12" s="225"/>
      <c r="BR12" s="225"/>
      <c r="BS12" s="225"/>
      <c r="BT12" s="225"/>
      <c r="BU12" s="225"/>
      <c r="BV12" s="225"/>
      <c r="BW12" s="225"/>
      <c r="BX12" s="225"/>
      <c r="BY12" s="225"/>
      <c r="BZ12" s="225"/>
      <c r="CA12" s="225"/>
      <c r="CB12" s="225"/>
      <c r="CC12" s="225"/>
      <c r="CD12" s="225"/>
      <c r="CE12" s="225"/>
      <c r="CF12" s="225"/>
      <c r="CG12" s="225"/>
      <c r="CH12" s="225"/>
      <c r="CI12" s="225"/>
      <c r="CJ12" s="225"/>
      <c r="CK12" s="226"/>
    </row>
    <row r="13" spans="1:90" ht="14.4" x14ac:dyDescent="0.3">
      <c r="A13" s="220">
        <f>+Internos4!A16:B16</f>
        <v>3</v>
      </c>
      <c r="B13" s="220"/>
      <c r="C13" s="39" t="str">
        <f>+Objetivos!B26</f>
        <v>Aumentar Productividad</v>
      </c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7"/>
      <c r="BJ13" s="224"/>
      <c r="BK13" s="225"/>
      <c r="BL13" s="225"/>
      <c r="BM13" s="225"/>
      <c r="BN13" s="225"/>
      <c r="BO13" s="225"/>
      <c r="BP13" s="225"/>
      <c r="BQ13" s="225"/>
      <c r="BR13" s="225"/>
      <c r="BS13" s="225"/>
      <c r="BT13" s="225"/>
      <c r="BU13" s="225"/>
      <c r="BV13" s="225"/>
      <c r="BW13" s="225"/>
      <c r="BX13" s="225"/>
      <c r="BY13" s="225"/>
      <c r="BZ13" s="225"/>
      <c r="CA13" s="225"/>
      <c r="CB13" s="225"/>
      <c r="CC13" s="225"/>
      <c r="CD13" s="225"/>
      <c r="CE13" s="225"/>
      <c r="CF13" s="225"/>
      <c r="CG13" s="225"/>
      <c r="CH13" s="225"/>
      <c r="CI13" s="225"/>
      <c r="CJ13" s="225"/>
      <c r="CK13" s="226"/>
    </row>
    <row r="14" spans="1:90" ht="14.4" x14ac:dyDescent="0.3">
      <c r="A14" s="278">
        <f>+A16</f>
        <v>2</v>
      </c>
      <c r="B14" s="278"/>
      <c r="C14" s="153" t="str">
        <f>+Objetivos!B27</f>
        <v>Reducir Tiempos Admon.</v>
      </c>
      <c r="D14" s="153"/>
      <c r="E14" s="153"/>
      <c r="F14" s="153"/>
      <c r="G14" s="153"/>
      <c r="H14" s="153"/>
      <c r="I14" s="153"/>
      <c r="J14" s="153"/>
      <c r="K14" s="153"/>
      <c r="L14" s="153"/>
      <c r="M14" s="153"/>
      <c r="N14" s="153"/>
      <c r="O14" s="153"/>
      <c r="P14" s="153"/>
      <c r="Q14" s="153"/>
      <c r="R14" s="153"/>
      <c r="S14" s="153"/>
      <c r="T14" s="153"/>
      <c r="BJ14" s="224"/>
      <c r="BK14" s="225"/>
      <c r="BL14" s="225"/>
      <c r="BM14" s="225"/>
      <c r="BN14" s="225"/>
      <c r="BO14" s="225"/>
      <c r="BP14" s="225"/>
      <c r="BQ14" s="225"/>
      <c r="BR14" s="225"/>
      <c r="BS14" s="225"/>
      <c r="BT14" s="225"/>
      <c r="BU14" s="225"/>
      <c r="BV14" s="225"/>
      <c r="BW14" s="225"/>
      <c r="BX14" s="225"/>
      <c r="BY14" s="225"/>
      <c r="BZ14" s="225"/>
      <c r="CA14" s="225"/>
      <c r="CB14" s="225"/>
      <c r="CC14" s="225"/>
      <c r="CD14" s="225"/>
      <c r="CE14" s="225"/>
      <c r="CF14" s="225"/>
      <c r="CG14" s="225"/>
      <c r="CH14" s="225"/>
      <c r="CI14" s="225"/>
      <c r="CJ14" s="225"/>
      <c r="CK14" s="226"/>
    </row>
    <row r="15" spans="1:90" ht="14.4" x14ac:dyDescent="0.3">
      <c r="A15" s="12" t="s">
        <v>28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7"/>
      <c r="BJ15" s="224"/>
      <c r="BK15" s="225"/>
      <c r="BL15" s="225"/>
      <c r="BM15" s="225"/>
      <c r="BN15" s="225"/>
      <c r="BO15" s="225"/>
      <c r="BP15" s="225"/>
      <c r="BQ15" s="225"/>
      <c r="BR15" s="225"/>
      <c r="BS15" s="225"/>
      <c r="BT15" s="225"/>
      <c r="BU15" s="225"/>
      <c r="BV15" s="225"/>
      <c r="BW15" s="225"/>
      <c r="BX15" s="225"/>
      <c r="BY15" s="225"/>
      <c r="BZ15" s="225"/>
      <c r="CA15" s="225"/>
      <c r="CB15" s="225"/>
      <c r="CC15" s="225"/>
      <c r="CD15" s="225"/>
      <c r="CE15" s="225"/>
      <c r="CF15" s="225"/>
      <c r="CG15" s="225"/>
      <c r="CH15" s="225"/>
      <c r="CI15" s="225"/>
      <c r="CJ15" s="225"/>
      <c r="CK15" s="226"/>
    </row>
    <row r="16" spans="1:90" ht="14.4" x14ac:dyDescent="0.3">
      <c r="A16" s="220">
        <f>IF(Q23&lt;1.8,1,IF(Q23&gt;2.8,3,IF(Q23&lt;2.8&gt;1.8,2,0)))</f>
        <v>2</v>
      </c>
      <c r="B16" s="220"/>
      <c r="C16" s="4" t="str">
        <f>Objetivos!C27</f>
        <v>-</v>
      </c>
      <c r="D16" s="4" t="str">
        <f>Objetivos!D27</f>
        <v>Tiempo dedicado por Gestion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7"/>
      <c r="BJ16" s="227"/>
      <c r="BK16" s="228"/>
      <c r="BL16" s="228"/>
      <c r="BM16" s="228"/>
      <c r="BN16" s="228"/>
      <c r="BO16" s="228"/>
      <c r="BP16" s="228"/>
      <c r="BQ16" s="228"/>
      <c r="BR16" s="228"/>
      <c r="BS16" s="228"/>
      <c r="BT16" s="228"/>
      <c r="BU16" s="228"/>
      <c r="BV16" s="228"/>
      <c r="BW16" s="228"/>
      <c r="BX16" s="228"/>
      <c r="BY16" s="228"/>
      <c r="BZ16" s="228"/>
      <c r="CA16" s="228"/>
      <c r="CB16" s="228"/>
      <c r="CC16" s="228"/>
      <c r="CD16" s="228"/>
      <c r="CE16" s="228"/>
      <c r="CF16" s="228"/>
      <c r="CG16" s="228"/>
      <c r="CH16" s="228"/>
      <c r="CI16" s="228"/>
      <c r="CJ16" s="228"/>
      <c r="CK16" s="229"/>
    </row>
    <row r="17" spans="1:89" ht="14.4" x14ac:dyDescent="0.3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7"/>
    </row>
    <row r="18" spans="1:89" ht="14.4" x14ac:dyDescent="0.3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7"/>
      <c r="BM18" s="10" t="s">
        <v>87</v>
      </c>
    </row>
    <row r="19" spans="1:89" ht="14.4" x14ac:dyDescent="0.3">
      <c r="A19" s="4"/>
      <c r="B19" s="4"/>
      <c r="C19" s="4"/>
      <c r="D19" s="4"/>
      <c r="E19" s="4"/>
      <c r="F19" s="4"/>
      <c r="G19" s="4"/>
      <c r="H19" s="4"/>
      <c r="I19" s="4"/>
      <c r="J19" s="4"/>
      <c r="K19" s="29"/>
      <c r="L19" s="29"/>
      <c r="M19" s="29"/>
      <c r="N19" s="29"/>
      <c r="O19" s="29"/>
      <c r="P19" s="29"/>
      <c r="Q19" s="29"/>
      <c r="R19" s="29"/>
      <c r="S19" s="29"/>
      <c r="T19" s="30"/>
      <c r="BJ19" s="221"/>
      <c r="BK19" s="222"/>
      <c r="BL19" s="222"/>
      <c r="BM19" s="222"/>
      <c r="BN19" s="222"/>
      <c r="BO19" s="222"/>
      <c r="BP19" s="222"/>
      <c r="BQ19" s="222"/>
      <c r="BR19" s="222"/>
      <c r="BS19" s="222"/>
      <c r="BT19" s="222"/>
      <c r="BU19" s="222"/>
      <c r="BV19" s="222"/>
      <c r="BW19" s="222"/>
      <c r="BX19" s="222"/>
      <c r="BY19" s="222"/>
      <c r="BZ19" s="222"/>
      <c r="CA19" s="222"/>
      <c r="CB19" s="222"/>
      <c r="CC19" s="222"/>
      <c r="CD19" s="222"/>
      <c r="CE19" s="222"/>
      <c r="CF19" s="222"/>
      <c r="CG19" s="222"/>
      <c r="CH19" s="222"/>
      <c r="CI19" s="222"/>
      <c r="CJ19" s="222"/>
      <c r="CK19" s="223"/>
    </row>
    <row r="20" spans="1:89" ht="14.4" x14ac:dyDescent="0.3">
      <c r="A20" s="4"/>
      <c r="B20" s="4"/>
      <c r="C20" s="4"/>
      <c r="D20" s="4"/>
      <c r="E20" s="4"/>
      <c r="F20" s="4"/>
      <c r="G20" s="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5"/>
      <c r="BJ20" s="224"/>
      <c r="BK20" s="225"/>
      <c r="BL20" s="225"/>
      <c r="BM20" s="225"/>
      <c r="BN20" s="225"/>
      <c r="BO20" s="225"/>
      <c r="BP20" s="225"/>
      <c r="BQ20" s="225"/>
      <c r="BR20" s="225"/>
      <c r="BS20" s="225"/>
      <c r="BT20" s="225"/>
      <c r="BU20" s="225"/>
      <c r="BV20" s="225"/>
      <c r="BW20" s="225"/>
      <c r="BX20" s="225"/>
      <c r="BY20" s="225"/>
      <c r="BZ20" s="225"/>
      <c r="CA20" s="225"/>
      <c r="CB20" s="225"/>
      <c r="CC20" s="225"/>
      <c r="CD20" s="225"/>
      <c r="CE20" s="225"/>
      <c r="CF20" s="225"/>
      <c r="CG20" s="225"/>
      <c r="CH20" s="225"/>
      <c r="CI20" s="225"/>
      <c r="CJ20" s="225"/>
      <c r="CK20" s="226"/>
    </row>
    <row r="21" spans="1:89" ht="14.4" x14ac:dyDescent="0.3">
      <c r="A21" s="4"/>
      <c r="B21" s="4"/>
      <c r="C21" s="4"/>
      <c r="D21" s="4"/>
      <c r="E21" s="4"/>
      <c r="F21" s="24"/>
      <c r="G21" s="2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5"/>
      <c r="X21" s="260" t="s">
        <v>29</v>
      </c>
      <c r="Y21" s="260"/>
      <c r="Z21" s="260"/>
      <c r="AA21" s="260"/>
      <c r="AB21" s="260"/>
      <c r="AC21" s="260"/>
      <c r="AD21" s="260"/>
      <c r="AE21" s="260"/>
      <c r="AF21" s="260"/>
      <c r="AG21" s="260" t="s">
        <v>17</v>
      </c>
      <c r="AH21" s="260"/>
      <c r="AI21" s="260"/>
      <c r="AJ21" s="260"/>
      <c r="AK21" s="260"/>
      <c r="AL21" s="260"/>
      <c r="AM21" s="260"/>
      <c r="AN21" s="260"/>
      <c r="AO21" s="260"/>
      <c r="AP21" s="260" t="s">
        <v>0</v>
      </c>
      <c r="AQ21" s="260"/>
      <c r="AR21" s="260"/>
      <c r="AS21" s="260"/>
      <c r="AT21" s="260"/>
      <c r="AU21" s="260"/>
      <c r="AV21" s="260"/>
      <c r="AW21" s="260"/>
      <c r="AX21" s="260"/>
      <c r="AY21" s="260" t="s">
        <v>22</v>
      </c>
      <c r="AZ21" s="260"/>
      <c r="BA21" s="260"/>
      <c r="BB21" s="260"/>
      <c r="BC21" s="260"/>
      <c r="BD21" s="260"/>
      <c r="BE21" s="260"/>
      <c r="BF21" s="260"/>
      <c r="BG21" s="260"/>
      <c r="BJ21" s="224"/>
      <c r="BK21" s="225"/>
      <c r="BL21" s="225"/>
      <c r="BM21" s="225"/>
      <c r="BN21" s="225"/>
      <c r="BO21" s="225"/>
      <c r="BP21" s="225"/>
      <c r="BQ21" s="225"/>
      <c r="BR21" s="225"/>
      <c r="BS21" s="225"/>
      <c r="BT21" s="225"/>
      <c r="BU21" s="225"/>
      <c r="BV21" s="225"/>
      <c r="BW21" s="225"/>
      <c r="BX21" s="225"/>
      <c r="BY21" s="225"/>
      <c r="BZ21" s="225"/>
      <c r="CA21" s="225"/>
      <c r="CB21" s="225"/>
      <c r="CC21" s="225"/>
      <c r="CD21" s="225"/>
      <c r="CE21" s="225"/>
      <c r="CF21" s="225"/>
      <c r="CG21" s="225"/>
      <c r="CH21" s="225"/>
      <c r="CI21" s="225"/>
      <c r="CJ21" s="225"/>
      <c r="CK21" s="226"/>
    </row>
    <row r="22" spans="1:89" ht="14.4" x14ac:dyDescent="0.3">
      <c r="A22" s="4"/>
      <c r="B22" s="4"/>
      <c r="C22" s="4"/>
      <c r="D22" s="4"/>
      <c r="E22" s="4"/>
      <c r="F22" s="24"/>
      <c r="G22" s="2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275">
        <f>COUNTIF(T22:T33,"&gt;0")</f>
        <v>12</v>
      </c>
      <c r="S22" s="275"/>
      <c r="T22" s="35">
        <f>IF(V22&lt;4,V22,0)</f>
        <v>2</v>
      </c>
      <c r="V22" s="264">
        <f>IF(AY22=0,0,INDEX('Aux Datos 1'!$AT:$BF,MATCH('Aux Datos 1'!$AT$28,'Aux Datos 1'!$AT:$AT,0),MATCH(LEFT(X22,3),'Aux Datos 1'!$AT$7:$BF$7,0)))</f>
        <v>2</v>
      </c>
      <c r="W22" s="264"/>
      <c r="X22" s="261" t="s">
        <v>89</v>
      </c>
      <c r="Y22" s="261"/>
      <c r="Z22" s="261"/>
      <c r="AA22" s="261"/>
      <c r="AB22" s="261"/>
      <c r="AC22" s="261"/>
      <c r="AD22" s="261"/>
      <c r="AE22" s="261"/>
      <c r="AF22" s="261"/>
      <c r="AG22" s="262">
        <f>'Aux Datos 2'!$D$115</f>
        <v>8</v>
      </c>
      <c r="AH22" s="262"/>
      <c r="AI22" s="262"/>
      <c r="AJ22" s="262"/>
      <c r="AK22" s="262"/>
      <c r="AL22" s="262"/>
      <c r="AM22" s="262"/>
      <c r="AN22" s="262"/>
      <c r="AO22" s="262"/>
      <c r="AP22" s="262">
        <f>'Aux Datos 2'!$D$114</f>
        <v>7</v>
      </c>
      <c r="AQ22" s="262"/>
      <c r="AR22" s="262"/>
      <c r="AS22" s="262"/>
      <c r="AT22" s="262"/>
      <c r="AU22" s="262"/>
      <c r="AV22" s="262"/>
      <c r="AW22" s="262"/>
      <c r="AX22" s="262"/>
      <c r="AY22" s="259">
        <f>+'Aux Datos 1'!AF$28</f>
        <v>0.875</v>
      </c>
      <c r="AZ22" s="259"/>
      <c r="BA22" s="259"/>
      <c r="BB22" s="259"/>
      <c r="BC22" s="259"/>
      <c r="BD22" s="259"/>
      <c r="BE22" s="259"/>
      <c r="BF22" s="259"/>
      <c r="BG22" s="259"/>
      <c r="BJ22" s="224"/>
      <c r="BK22" s="225"/>
      <c r="BL22" s="225"/>
      <c r="BM22" s="225"/>
      <c r="BN22" s="225"/>
      <c r="BO22" s="225"/>
      <c r="BP22" s="225"/>
      <c r="BQ22" s="225"/>
      <c r="BR22" s="225"/>
      <c r="BS22" s="225"/>
      <c r="BT22" s="225"/>
      <c r="BU22" s="225"/>
      <c r="BV22" s="225"/>
      <c r="BW22" s="225"/>
      <c r="BX22" s="225"/>
      <c r="BY22" s="225"/>
      <c r="BZ22" s="225"/>
      <c r="CA22" s="225"/>
      <c r="CB22" s="225"/>
      <c r="CC22" s="225"/>
      <c r="CD22" s="225"/>
      <c r="CE22" s="225"/>
      <c r="CF22" s="225"/>
      <c r="CG22" s="225"/>
      <c r="CH22" s="225"/>
      <c r="CI22" s="225"/>
      <c r="CJ22" s="225"/>
      <c r="CK22" s="226"/>
    </row>
    <row r="23" spans="1:89" ht="14.4" x14ac:dyDescent="0.3">
      <c r="A23" s="4"/>
      <c r="B23" s="4"/>
      <c r="C23" s="4"/>
      <c r="D23" s="4"/>
      <c r="E23" s="4"/>
      <c r="F23" s="24"/>
      <c r="G23" s="24"/>
      <c r="H23" s="34"/>
      <c r="I23" s="34"/>
      <c r="J23" s="34"/>
      <c r="K23" s="34"/>
      <c r="L23" s="34"/>
      <c r="M23" s="34"/>
      <c r="N23" s="275">
        <f>+Q23</f>
        <v>2.25</v>
      </c>
      <c r="O23" s="275"/>
      <c r="P23" s="34"/>
      <c r="Q23" s="34">
        <f>IF(R23=0,0,R23/R22)</f>
        <v>2.25</v>
      </c>
      <c r="R23" s="275">
        <f>SUM(T22:T33)</f>
        <v>27</v>
      </c>
      <c r="S23" s="275"/>
      <c r="T23" s="35">
        <f t="shared" ref="T23:T33" si="0">IF(V23&lt;4,V23,0)</f>
        <v>2</v>
      </c>
      <c r="V23" s="235">
        <f>IF(AY23=0,0,INDEX('Aux Datos 1'!$AT:$BF,MATCH('Aux Datos 1'!$AT$28,'Aux Datos 1'!$AT:$AT,0),MATCH(LEFT(X23,3),'Aux Datos 1'!$AT$7:$BF$7,0)))</f>
        <v>2</v>
      </c>
      <c r="W23" s="235"/>
      <c r="X23" s="265" t="s">
        <v>90</v>
      </c>
      <c r="Y23" s="266"/>
      <c r="Z23" s="266"/>
      <c r="AA23" s="266"/>
      <c r="AB23" s="266"/>
      <c r="AC23" s="266"/>
      <c r="AD23" s="266"/>
      <c r="AE23" s="266"/>
      <c r="AF23" s="266"/>
      <c r="AG23" s="236">
        <f>'Aux Datos 2'!$E$115</f>
        <v>8</v>
      </c>
      <c r="AH23" s="236"/>
      <c r="AI23" s="236"/>
      <c r="AJ23" s="236"/>
      <c r="AK23" s="236"/>
      <c r="AL23" s="236"/>
      <c r="AM23" s="236"/>
      <c r="AN23" s="236"/>
      <c r="AO23" s="236"/>
      <c r="AP23" s="236">
        <f>'Aux Datos 2'!$E$114</f>
        <v>6</v>
      </c>
      <c r="AQ23" s="236"/>
      <c r="AR23" s="236"/>
      <c r="AS23" s="236"/>
      <c r="AT23" s="236"/>
      <c r="AU23" s="236"/>
      <c r="AV23" s="236"/>
      <c r="AW23" s="236"/>
      <c r="AX23" s="236"/>
      <c r="AY23" s="246">
        <f>+'Aux Datos 1'!AG$28</f>
        <v>0.75</v>
      </c>
      <c r="AZ23" s="246"/>
      <c r="BA23" s="246"/>
      <c r="BB23" s="246"/>
      <c r="BC23" s="246"/>
      <c r="BD23" s="246"/>
      <c r="BE23" s="246"/>
      <c r="BF23" s="246"/>
      <c r="BG23" s="246"/>
      <c r="BJ23" s="224"/>
      <c r="BK23" s="225"/>
      <c r="BL23" s="225"/>
      <c r="BM23" s="225"/>
      <c r="BN23" s="225"/>
      <c r="BO23" s="225"/>
      <c r="BP23" s="225"/>
      <c r="BQ23" s="225"/>
      <c r="BR23" s="225"/>
      <c r="BS23" s="225"/>
      <c r="BT23" s="225"/>
      <c r="BU23" s="225"/>
      <c r="BV23" s="225"/>
      <c r="BW23" s="225"/>
      <c r="BX23" s="225"/>
      <c r="BY23" s="225"/>
      <c r="BZ23" s="225"/>
      <c r="CA23" s="225"/>
      <c r="CB23" s="225"/>
      <c r="CC23" s="225"/>
      <c r="CD23" s="225"/>
      <c r="CE23" s="225"/>
      <c r="CF23" s="225"/>
      <c r="CG23" s="225"/>
      <c r="CH23" s="225"/>
      <c r="CI23" s="225"/>
      <c r="CJ23" s="225"/>
      <c r="CK23" s="226"/>
    </row>
    <row r="24" spans="1:89" ht="14.4" x14ac:dyDescent="0.3">
      <c r="A24" s="4"/>
      <c r="B24" s="4"/>
      <c r="C24" s="4"/>
      <c r="D24" s="4"/>
      <c r="E24" s="4"/>
      <c r="F24" s="24"/>
      <c r="G24" s="24"/>
      <c r="H24" s="34"/>
      <c r="I24" s="34"/>
      <c r="J24" s="34"/>
      <c r="K24" s="34"/>
      <c r="L24" s="34"/>
      <c r="M24" s="34"/>
      <c r="N24" s="34"/>
      <c r="O24" s="36">
        <f>+N23/1</f>
        <v>2.25</v>
      </c>
      <c r="P24" s="34"/>
      <c r="Q24" s="34"/>
      <c r="R24" s="34"/>
      <c r="S24" s="34"/>
      <c r="T24" s="35">
        <f t="shared" si="0"/>
        <v>2</v>
      </c>
      <c r="V24" s="264">
        <f>IF(AY24=0,0,INDEX('Aux Datos 1'!$AT:$BF,MATCH('Aux Datos 1'!$AT$28,'Aux Datos 1'!$AT:$AT,0),MATCH(LEFT(X24,3),'Aux Datos 1'!$AT$7:$BF$7,0)))</f>
        <v>2</v>
      </c>
      <c r="W24" s="264"/>
      <c r="X24" s="261" t="s">
        <v>91</v>
      </c>
      <c r="Y24" s="274"/>
      <c r="Z24" s="274"/>
      <c r="AA24" s="274"/>
      <c r="AB24" s="274"/>
      <c r="AC24" s="274"/>
      <c r="AD24" s="274"/>
      <c r="AE24" s="274"/>
      <c r="AF24" s="274"/>
      <c r="AG24" s="262">
        <f>'Aux Datos 2'!$F$115</f>
        <v>7</v>
      </c>
      <c r="AH24" s="262"/>
      <c r="AI24" s="262"/>
      <c r="AJ24" s="262"/>
      <c r="AK24" s="262"/>
      <c r="AL24" s="262"/>
      <c r="AM24" s="262"/>
      <c r="AN24" s="262"/>
      <c r="AO24" s="262"/>
      <c r="AP24" s="262">
        <f>'Aux Datos 2'!$F$114</f>
        <v>6</v>
      </c>
      <c r="AQ24" s="262"/>
      <c r="AR24" s="262"/>
      <c r="AS24" s="262"/>
      <c r="AT24" s="262"/>
      <c r="AU24" s="262"/>
      <c r="AV24" s="262"/>
      <c r="AW24" s="262"/>
      <c r="AX24" s="262"/>
      <c r="AY24" s="259">
        <f>+'Aux Datos 1'!AH$28</f>
        <v>0.8571428571428571</v>
      </c>
      <c r="AZ24" s="259"/>
      <c r="BA24" s="259"/>
      <c r="BB24" s="259"/>
      <c r="BC24" s="259"/>
      <c r="BD24" s="259"/>
      <c r="BE24" s="259"/>
      <c r="BF24" s="259"/>
      <c r="BG24" s="259"/>
      <c r="BJ24" s="224"/>
      <c r="BK24" s="225"/>
      <c r="BL24" s="225"/>
      <c r="BM24" s="225"/>
      <c r="BN24" s="225"/>
      <c r="BO24" s="225"/>
      <c r="BP24" s="225"/>
      <c r="BQ24" s="225"/>
      <c r="BR24" s="225"/>
      <c r="BS24" s="225"/>
      <c r="BT24" s="225"/>
      <c r="BU24" s="225"/>
      <c r="BV24" s="225"/>
      <c r="BW24" s="225"/>
      <c r="BX24" s="225"/>
      <c r="BY24" s="225"/>
      <c r="BZ24" s="225"/>
      <c r="CA24" s="225"/>
      <c r="CB24" s="225"/>
      <c r="CC24" s="225"/>
      <c r="CD24" s="225"/>
      <c r="CE24" s="225"/>
      <c r="CF24" s="225"/>
      <c r="CG24" s="225"/>
      <c r="CH24" s="225"/>
      <c r="CI24" s="225"/>
      <c r="CJ24" s="225"/>
      <c r="CK24" s="226"/>
    </row>
    <row r="25" spans="1:89" ht="14.4" x14ac:dyDescent="0.3">
      <c r="A25" s="4"/>
      <c r="B25" s="4"/>
      <c r="C25" s="4"/>
      <c r="D25" s="4"/>
      <c r="E25" s="4"/>
      <c r="F25" s="24"/>
      <c r="G25" s="2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5">
        <f t="shared" si="0"/>
        <v>2</v>
      </c>
      <c r="V25" s="235">
        <f>IF(AY25=0,0,INDEX('Aux Datos 1'!$AT:$BF,MATCH('Aux Datos 1'!$AT$28,'Aux Datos 1'!$AT:$AT,0),MATCH(LEFT(X25,3),'Aux Datos 1'!$AT$7:$BF$7,0)))</f>
        <v>2</v>
      </c>
      <c r="W25" s="235"/>
      <c r="X25" s="265" t="s">
        <v>92</v>
      </c>
      <c r="Y25" s="266"/>
      <c r="Z25" s="266"/>
      <c r="AA25" s="266"/>
      <c r="AB25" s="266"/>
      <c r="AC25" s="266"/>
      <c r="AD25" s="266"/>
      <c r="AE25" s="266"/>
      <c r="AF25" s="266"/>
      <c r="AG25" s="236">
        <f>'Aux Datos 2'!$G$115</f>
        <v>7</v>
      </c>
      <c r="AH25" s="236"/>
      <c r="AI25" s="236"/>
      <c r="AJ25" s="236"/>
      <c r="AK25" s="236"/>
      <c r="AL25" s="236"/>
      <c r="AM25" s="236"/>
      <c r="AN25" s="236"/>
      <c r="AO25" s="236"/>
      <c r="AP25" s="236">
        <f>'Aux Datos 2'!$G$114</f>
        <v>6</v>
      </c>
      <c r="AQ25" s="236"/>
      <c r="AR25" s="236"/>
      <c r="AS25" s="236"/>
      <c r="AT25" s="236"/>
      <c r="AU25" s="236"/>
      <c r="AV25" s="236"/>
      <c r="AW25" s="236"/>
      <c r="AX25" s="236"/>
      <c r="AY25" s="246">
        <f>+'Aux Datos 1'!AI$28</f>
        <v>0.8571428571428571</v>
      </c>
      <c r="AZ25" s="246"/>
      <c r="BA25" s="246"/>
      <c r="BB25" s="246"/>
      <c r="BC25" s="246"/>
      <c r="BD25" s="246"/>
      <c r="BE25" s="246"/>
      <c r="BF25" s="246"/>
      <c r="BG25" s="246"/>
      <c r="BJ25" s="227"/>
      <c r="BK25" s="228"/>
      <c r="BL25" s="228"/>
      <c r="BM25" s="228"/>
      <c r="BN25" s="228"/>
      <c r="BO25" s="228"/>
      <c r="BP25" s="228"/>
      <c r="BQ25" s="228"/>
      <c r="BR25" s="228"/>
      <c r="BS25" s="228"/>
      <c r="BT25" s="228"/>
      <c r="BU25" s="228"/>
      <c r="BV25" s="228"/>
      <c r="BW25" s="228"/>
      <c r="BX25" s="228"/>
      <c r="BY25" s="228"/>
      <c r="BZ25" s="228"/>
      <c r="CA25" s="228"/>
      <c r="CB25" s="228"/>
      <c r="CC25" s="228"/>
      <c r="CD25" s="228"/>
      <c r="CE25" s="228"/>
      <c r="CF25" s="228"/>
      <c r="CG25" s="228"/>
      <c r="CH25" s="228"/>
      <c r="CI25" s="228"/>
      <c r="CJ25" s="228"/>
      <c r="CK25" s="229"/>
    </row>
    <row r="26" spans="1:89" ht="14.4" x14ac:dyDescent="0.3">
      <c r="A26" s="4"/>
      <c r="B26" s="4"/>
      <c r="C26" s="4"/>
      <c r="D26" s="4"/>
      <c r="E26" s="4"/>
      <c r="F26" s="24"/>
      <c r="G26" s="2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5">
        <f t="shared" si="0"/>
        <v>3</v>
      </c>
      <c r="V26" s="264">
        <f>IF(AY26=0,0,INDEX('Aux Datos 1'!$AT:$BF,MATCH('Aux Datos 1'!$AT$28,'Aux Datos 1'!$AT:$AT,0),MATCH(LEFT(X26,3),'Aux Datos 1'!$AT$7:$BF$7,0)))</f>
        <v>3</v>
      </c>
      <c r="W26" s="264"/>
      <c r="X26" s="261" t="s">
        <v>93</v>
      </c>
      <c r="Y26" s="274"/>
      <c r="Z26" s="274"/>
      <c r="AA26" s="274"/>
      <c r="AB26" s="274"/>
      <c r="AC26" s="274"/>
      <c r="AD26" s="274"/>
      <c r="AE26" s="274"/>
      <c r="AF26" s="274"/>
      <c r="AG26" s="262">
        <f>'Aux Datos 2'!$H$115</f>
        <v>6</v>
      </c>
      <c r="AH26" s="262"/>
      <c r="AI26" s="262"/>
      <c r="AJ26" s="262"/>
      <c r="AK26" s="262"/>
      <c r="AL26" s="262"/>
      <c r="AM26" s="262"/>
      <c r="AN26" s="262"/>
      <c r="AO26" s="262"/>
      <c r="AP26" s="262">
        <f>'Aux Datos 2'!$H$114</f>
        <v>5.5</v>
      </c>
      <c r="AQ26" s="262"/>
      <c r="AR26" s="262"/>
      <c r="AS26" s="262"/>
      <c r="AT26" s="262"/>
      <c r="AU26" s="262"/>
      <c r="AV26" s="262"/>
      <c r="AW26" s="262"/>
      <c r="AX26" s="262"/>
      <c r="AY26" s="259">
        <f>+'Aux Datos 1'!AJ$28</f>
        <v>0.91666666666666663</v>
      </c>
      <c r="AZ26" s="259"/>
      <c r="BA26" s="259"/>
      <c r="BB26" s="259"/>
      <c r="BC26" s="259"/>
      <c r="BD26" s="259"/>
      <c r="BE26" s="259"/>
      <c r="BF26" s="259"/>
      <c r="BG26" s="259"/>
    </row>
    <row r="27" spans="1:89" ht="14.4" x14ac:dyDescent="0.3">
      <c r="A27" s="4"/>
      <c r="B27" s="4"/>
      <c r="C27" s="4"/>
      <c r="D27" s="4"/>
      <c r="E27" s="4"/>
      <c r="F27" s="24"/>
      <c r="G27" s="24"/>
      <c r="H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5">
        <f t="shared" si="0"/>
        <v>3</v>
      </c>
      <c r="V27" s="235">
        <f>IF(AY27=0,0,INDEX('Aux Datos 1'!$AT:$BF,MATCH('Aux Datos 1'!$AT$28,'Aux Datos 1'!$AT:$AT,0),MATCH(LEFT(X27,3),'Aux Datos 1'!$AT$7:$BF$7,0)))</f>
        <v>3</v>
      </c>
      <c r="W27" s="235"/>
      <c r="X27" s="265" t="s">
        <v>94</v>
      </c>
      <c r="Y27" s="266"/>
      <c r="Z27" s="266"/>
      <c r="AA27" s="266"/>
      <c r="AB27" s="266"/>
      <c r="AC27" s="266"/>
      <c r="AD27" s="266"/>
      <c r="AE27" s="266"/>
      <c r="AF27" s="266"/>
      <c r="AG27" s="236">
        <f>'Aux Datos 2'!$I$115</f>
        <v>6</v>
      </c>
      <c r="AH27" s="236"/>
      <c r="AI27" s="236"/>
      <c r="AJ27" s="236"/>
      <c r="AK27" s="236"/>
      <c r="AL27" s="236"/>
      <c r="AM27" s="236"/>
      <c r="AN27" s="236"/>
      <c r="AO27" s="236"/>
      <c r="AP27" s="236">
        <f>'Aux Datos 2'!$I$114</f>
        <v>5.5</v>
      </c>
      <c r="AQ27" s="236"/>
      <c r="AR27" s="236"/>
      <c r="AS27" s="236"/>
      <c r="AT27" s="236"/>
      <c r="AU27" s="236"/>
      <c r="AV27" s="236"/>
      <c r="AW27" s="236"/>
      <c r="AX27" s="236"/>
      <c r="AY27" s="246">
        <f>+'Aux Datos 1'!AK$28</f>
        <v>0.91666666666666663</v>
      </c>
      <c r="AZ27" s="246"/>
      <c r="BA27" s="246"/>
      <c r="BB27" s="246"/>
      <c r="BC27" s="246"/>
      <c r="BD27" s="246"/>
      <c r="BE27" s="246"/>
      <c r="BF27" s="246"/>
      <c r="BG27" s="246"/>
      <c r="BM27" s="10" t="s">
        <v>88</v>
      </c>
    </row>
    <row r="28" spans="1:89" ht="15" customHeight="1" x14ac:dyDescent="0.3">
      <c r="A28" s="4"/>
      <c r="B28" s="4"/>
      <c r="C28" s="4"/>
      <c r="D28" s="4"/>
      <c r="E28" s="4"/>
      <c r="F28" s="24"/>
      <c r="G28" s="2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5">
        <f t="shared" si="0"/>
        <v>3</v>
      </c>
      <c r="V28" s="264">
        <f>IF(AY28=0,0,INDEX('Aux Datos 1'!$AT:$BF,MATCH('Aux Datos 1'!$AT$28,'Aux Datos 1'!$AT:$AT,0),MATCH(LEFT(X28,3),'Aux Datos 1'!$AT$7:$BF$7,0)))</f>
        <v>3</v>
      </c>
      <c r="W28" s="264"/>
      <c r="X28" s="261" t="s">
        <v>95</v>
      </c>
      <c r="Y28" s="274"/>
      <c r="Z28" s="274"/>
      <c r="AA28" s="274"/>
      <c r="AB28" s="274"/>
      <c r="AC28" s="274"/>
      <c r="AD28" s="274"/>
      <c r="AE28" s="274"/>
      <c r="AF28" s="274"/>
      <c r="AG28" s="262">
        <f>'Aux Datos 2'!$J$115</f>
        <v>5</v>
      </c>
      <c r="AH28" s="262"/>
      <c r="AI28" s="262"/>
      <c r="AJ28" s="262"/>
      <c r="AK28" s="262"/>
      <c r="AL28" s="262"/>
      <c r="AM28" s="262"/>
      <c r="AN28" s="262"/>
      <c r="AO28" s="262"/>
      <c r="AP28" s="262">
        <f>'Aux Datos 2'!$J$114</f>
        <v>5</v>
      </c>
      <c r="AQ28" s="262"/>
      <c r="AR28" s="262"/>
      <c r="AS28" s="262"/>
      <c r="AT28" s="262"/>
      <c r="AU28" s="262"/>
      <c r="AV28" s="262"/>
      <c r="AW28" s="262"/>
      <c r="AX28" s="262"/>
      <c r="AY28" s="259">
        <f>+'Aux Datos 1'!AL$28</f>
        <v>1</v>
      </c>
      <c r="AZ28" s="259"/>
      <c r="BA28" s="259"/>
      <c r="BB28" s="259"/>
      <c r="BC28" s="259"/>
      <c r="BD28" s="259"/>
      <c r="BE28" s="259"/>
      <c r="BF28" s="259"/>
      <c r="BG28" s="259"/>
      <c r="BJ28" s="230">
        <v>3</v>
      </c>
      <c r="BK28" s="230"/>
      <c r="BL28" s="243" t="s">
        <v>72</v>
      </c>
      <c r="BM28" s="244"/>
      <c r="BN28" s="244"/>
      <c r="BO28" s="244"/>
      <c r="BP28" s="244"/>
      <c r="BQ28" s="244"/>
      <c r="BR28" s="244"/>
      <c r="BS28" s="244"/>
      <c r="BT28" s="244"/>
      <c r="BU28" s="244"/>
      <c r="BV28" s="244"/>
      <c r="BW28" s="244"/>
      <c r="BX28" s="244"/>
      <c r="BY28" s="244"/>
      <c r="BZ28" s="244"/>
      <c r="CA28" s="244"/>
      <c r="CB28" s="244"/>
      <c r="CC28" s="244"/>
      <c r="CD28" s="244"/>
      <c r="CE28" s="244"/>
      <c r="CF28" s="244"/>
      <c r="CG28" s="244"/>
      <c r="CH28" s="244"/>
      <c r="CI28" s="244"/>
      <c r="CJ28" s="244"/>
      <c r="CK28" s="245"/>
    </row>
    <row r="29" spans="1:89" ht="14.4" x14ac:dyDescent="0.3">
      <c r="A29" s="4"/>
      <c r="B29" s="4"/>
      <c r="C29" s="4"/>
      <c r="D29" s="4"/>
      <c r="E29" s="4"/>
      <c r="F29" s="24"/>
      <c r="G29" s="2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5">
        <f t="shared" si="0"/>
        <v>2</v>
      </c>
      <c r="V29" s="235">
        <f>IF(AY29=0,0,INDEX('Aux Datos 1'!$AT:$BF,MATCH('Aux Datos 1'!$AT$28,'Aux Datos 1'!$AT:$AT,0),MATCH(LEFT(X29,3),'Aux Datos 1'!$AT$7:$BF$7,0)))</f>
        <v>2</v>
      </c>
      <c r="W29" s="235"/>
      <c r="X29" s="265" t="s">
        <v>96</v>
      </c>
      <c r="Y29" s="266"/>
      <c r="Z29" s="266"/>
      <c r="AA29" s="266"/>
      <c r="AB29" s="266"/>
      <c r="AC29" s="266"/>
      <c r="AD29" s="266"/>
      <c r="AE29" s="266"/>
      <c r="AF29" s="266"/>
      <c r="AG29" s="236">
        <f>'Aux Datos 2'!$K$115</f>
        <v>5</v>
      </c>
      <c r="AH29" s="236"/>
      <c r="AI29" s="236"/>
      <c r="AJ29" s="236"/>
      <c r="AK29" s="236"/>
      <c r="AL29" s="236"/>
      <c r="AM29" s="236"/>
      <c r="AN29" s="236"/>
      <c r="AO29" s="236"/>
      <c r="AP29" s="236">
        <f>'Aux Datos 2'!$K$114</f>
        <v>4</v>
      </c>
      <c r="AQ29" s="236"/>
      <c r="AR29" s="236"/>
      <c r="AS29" s="236"/>
      <c r="AT29" s="236"/>
      <c r="AU29" s="236"/>
      <c r="AV29" s="236"/>
      <c r="AW29" s="236"/>
      <c r="AX29" s="236"/>
      <c r="AY29" s="246">
        <f>+'Aux Datos 1'!AM$28</f>
        <v>0.8</v>
      </c>
      <c r="AZ29" s="246"/>
      <c r="BA29" s="246"/>
      <c r="BB29" s="246"/>
      <c r="BC29" s="246"/>
      <c r="BD29" s="246"/>
      <c r="BE29" s="246"/>
      <c r="BF29" s="246"/>
      <c r="BG29" s="246"/>
      <c r="BJ29" s="230"/>
      <c r="BK29" s="230"/>
      <c r="BL29" s="21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3"/>
    </row>
    <row r="30" spans="1:89" ht="14.4" x14ac:dyDescent="0.3">
      <c r="A30" s="4"/>
      <c r="B30" s="4"/>
      <c r="C30" s="4"/>
      <c r="D30" s="4"/>
      <c r="E30" s="4"/>
      <c r="F30" s="24"/>
      <c r="G30" s="2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5">
        <f t="shared" si="0"/>
        <v>2</v>
      </c>
      <c r="V30" s="264">
        <f>IF(AY30=0,0,INDEX('Aux Datos 1'!$AT:$BF,MATCH('Aux Datos 1'!$AT$28,'Aux Datos 1'!$AT:$AT,0),MATCH(LEFT(X30,3),'Aux Datos 1'!$AT$7:$BF$7,0)))</f>
        <v>2</v>
      </c>
      <c r="W30" s="264"/>
      <c r="X30" s="261" t="s">
        <v>132</v>
      </c>
      <c r="Y30" s="274"/>
      <c r="Z30" s="274"/>
      <c r="AA30" s="274"/>
      <c r="AB30" s="274"/>
      <c r="AC30" s="274"/>
      <c r="AD30" s="274"/>
      <c r="AE30" s="274"/>
      <c r="AF30" s="274"/>
      <c r="AG30" s="262">
        <f>'Aux Datos 2'!$L$115</f>
        <v>5</v>
      </c>
      <c r="AH30" s="262"/>
      <c r="AI30" s="262"/>
      <c r="AJ30" s="262"/>
      <c r="AK30" s="262"/>
      <c r="AL30" s="262"/>
      <c r="AM30" s="262"/>
      <c r="AN30" s="262"/>
      <c r="AO30" s="262"/>
      <c r="AP30" s="262">
        <f>'Aux Datos 2'!$L$114</f>
        <v>4</v>
      </c>
      <c r="AQ30" s="262"/>
      <c r="AR30" s="262"/>
      <c r="AS30" s="262"/>
      <c r="AT30" s="262"/>
      <c r="AU30" s="262"/>
      <c r="AV30" s="262"/>
      <c r="AW30" s="262"/>
      <c r="AX30" s="262"/>
      <c r="AY30" s="259">
        <f>+'Aux Datos 1'!AN$28</f>
        <v>0.8</v>
      </c>
      <c r="AZ30" s="259"/>
      <c r="BA30" s="259"/>
      <c r="BB30" s="259"/>
      <c r="BC30" s="259"/>
      <c r="BD30" s="259"/>
      <c r="BE30" s="259"/>
      <c r="BF30" s="259"/>
      <c r="BG30" s="259"/>
      <c r="BJ30" s="230">
        <v>3</v>
      </c>
      <c r="BK30" s="230"/>
      <c r="BL30" s="243" t="s">
        <v>73</v>
      </c>
      <c r="BM30" s="244"/>
      <c r="BN30" s="244"/>
      <c r="BO30" s="244"/>
      <c r="BP30" s="244"/>
      <c r="BQ30" s="244"/>
      <c r="BR30" s="244"/>
      <c r="BS30" s="244"/>
      <c r="BT30" s="244"/>
      <c r="BU30" s="244"/>
      <c r="BV30" s="244"/>
      <c r="BW30" s="244"/>
      <c r="BX30" s="244"/>
      <c r="BY30" s="244"/>
      <c r="BZ30" s="244"/>
      <c r="CA30" s="244"/>
      <c r="CB30" s="244"/>
      <c r="CC30" s="244"/>
      <c r="CD30" s="244"/>
      <c r="CE30" s="244"/>
      <c r="CF30" s="244"/>
      <c r="CG30" s="244"/>
      <c r="CH30" s="244"/>
      <c r="CI30" s="244"/>
      <c r="CJ30" s="244"/>
      <c r="CK30" s="245"/>
    </row>
    <row r="31" spans="1:89" ht="14.4" x14ac:dyDescent="0.3">
      <c r="A31" s="4"/>
      <c r="B31" s="4"/>
      <c r="C31" s="4"/>
      <c r="D31" s="4"/>
      <c r="E31" s="4"/>
      <c r="F31" s="24"/>
      <c r="G31" s="2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5">
        <f t="shared" si="0"/>
        <v>2</v>
      </c>
      <c r="V31" s="235">
        <f>IF(AY31=0,0,INDEX('Aux Datos 1'!$AT:$BF,MATCH('Aux Datos 1'!$AT$28,'Aux Datos 1'!$AT:$AT,0),MATCH(LEFT(X31,3),'Aux Datos 1'!$AT$7:$BF$7,0)))</f>
        <v>2</v>
      </c>
      <c r="W31" s="235"/>
      <c r="X31" s="265" t="s">
        <v>97</v>
      </c>
      <c r="Y31" s="266"/>
      <c r="Z31" s="266"/>
      <c r="AA31" s="266"/>
      <c r="AB31" s="266"/>
      <c r="AC31" s="266"/>
      <c r="AD31" s="266"/>
      <c r="AE31" s="266"/>
      <c r="AF31" s="266"/>
      <c r="AG31" s="236">
        <f>'Aux Datos 2'!$M$115</f>
        <v>5.5</v>
      </c>
      <c r="AH31" s="236"/>
      <c r="AI31" s="236"/>
      <c r="AJ31" s="236"/>
      <c r="AK31" s="236"/>
      <c r="AL31" s="236"/>
      <c r="AM31" s="236"/>
      <c r="AN31" s="236"/>
      <c r="AO31" s="236"/>
      <c r="AP31" s="236">
        <f>'Aux Datos 2'!$M$114</f>
        <v>4</v>
      </c>
      <c r="AQ31" s="236"/>
      <c r="AR31" s="236"/>
      <c r="AS31" s="236"/>
      <c r="AT31" s="236"/>
      <c r="AU31" s="236"/>
      <c r="AV31" s="236"/>
      <c r="AW31" s="236"/>
      <c r="AX31" s="236"/>
      <c r="AY31" s="246">
        <f>+'Aux Datos 1'!AO$28</f>
        <v>0.72727272727272729</v>
      </c>
      <c r="AZ31" s="246"/>
      <c r="BA31" s="246"/>
      <c r="BB31" s="246"/>
      <c r="BC31" s="246"/>
      <c r="BD31" s="246"/>
      <c r="BE31" s="246"/>
      <c r="BF31" s="246"/>
      <c r="BG31" s="246"/>
      <c r="BJ31" s="230"/>
      <c r="BK31" s="230"/>
      <c r="BL31" s="21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3"/>
    </row>
    <row r="32" spans="1:89" ht="14.4" x14ac:dyDescent="0.3">
      <c r="A32" s="4"/>
      <c r="B32" s="4"/>
      <c r="C32" s="4"/>
      <c r="D32" s="4"/>
      <c r="E32" s="4"/>
      <c r="F32" s="24"/>
      <c r="G32" s="2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5">
        <f t="shared" si="0"/>
        <v>2</v>
      </c>
      <c r="V32" s="264">
        <f>IF(AY32=0,0,INDEX('Aux Datos 1'!$AT:$BF,MATCH('Aux Datos 1'!$AT$28,'Aux Datos 1'!$AT:$AT,0),MATCH(LEFT(X32,3),'Aux Datos 1'!$AT$7:$BF$7,0)))</f>
        <v>2</v>
      </c>
      <c r="W32" s="264"/>
      <c r="X32" s="261" t="s">
        <v>98</v>
      </c>
      <c r="Y32" s="274"/>
      <c r="Z32" s="274"/>
      <c r="AA32" s="274"/>
      <c r="AB32" s="274"/>
      <c r="AC32" s="274"/>
      <c r="AD32" s="274"/>
      <c r="AE32" s="274"/>
      <c r="AF32" s="274"/>
      <c r="AG32" s="262">
        <f>'Aux Datos 2'!$N$115</f>
        <v>5.5</v>
      </c>
      <c r="AH32" s="262"/>
      <c r="AI32" s="262"/>
      <c r="AJ32" s="262"/>
      <c r="AK32" s="262"/>
      <c r="AL32" s="262"/>
      <c r="AM32" s="262"/>
      <c r="AN32" s="262"/>
      <c r="AO32" s="262"/>
      <c r="AP32" s="262">
        <f>'Aux Datos 2'!$N$114</f>
        <v>4</v>
      </c>
      <c r="AQ32" s="262"/>
      <c r="AR32" s="262"/>
      <c r="AS32" s="262"/>
      <c r="AT32" s="262"/>
      <c r="AU32" s="262"/>
      <c r="AV32" s="262"/>
      <c r="AW32" s="262"/>
      <c r="AX32" s="262"/>
      <c r="AY32" s="259">
        <f>+'Aux Datos 1'!AP$28</f>
        <v>0.72727272727272729</v>
      </c>
      <c r="AZ32" s="259"/>
      <c r="BA32" s="259"/>
      <c r="BB32" s="259"/>
      <c r="BC32" s="259"/>
      <c r="BD32" s="259"/>
      <c r="BE32" s="259"/>
      <c r="BF32" s="259"/>
      <c r="BG32" s="259"/>
      <c r="BJ32" s="230">
        <v>3</v>
      </c>
      <c r="BK32" s="230"/>
      <c r="BL32" s="243" t="s">
        <v>74</v>
      </c>
      <c r="BM32" s="244"/>
      <c r="BN32" s="244"/>
      <c r="BO32" s="244"/>
      <c r="BP32" s="244"/>
      <c r="BQ32" s="244"/>
      <c r="BR32" s="244"/>
      <c r="BS32" s="244"/>
      <c r="BT32" s="244"/>
      <c r="BU32" s="244"/>
      <c r="BV32" s="244"/>
      <c r="BW32" s="244"/>
      <c r="BX32" s="244"/>
      <c r="BY32" s="244"/>
      <c r="BZ32" s="244"/>
      <c r="CA32" s="244"/>
      <c r="CB32" s="244"/>
      <c r="CC32" s="244"/>
      <c r="CD32" s="244"/>
      <c r="CE32" s="244"/>
      <c r="CF32" s="244"/>
      <c r="CG32" s="244"/>
      <c r="CH32" s="244"/>
      <c r="CI32" s="244"/>
      <c r="CJ32" s="244"/>
      <c r="CK32" s="245"/>
    </row>
    <row r="33" spans="1:89" ht="14.4" x14ac:dyDescent="0.3">
      <c r="A33" s="4"/>
      <c r="B33" s="4"/>
      <c r="C33" s="4"/>
      <c r="D33" s="4"/>
      <c r="E33" s="4"/>
      <c r="F33" s="24"/>
      <c r="G33" s="2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5">
        <f t="shared" si="0"/>
        <v>2</v>
      </c>
      <c r="V33" s="235">
        <f>IF(AY33=0,0,INDEX('Aux Datos 1'!$AT:$BF,MATCH('Aux Datos 1'!$AT$28,'Aux Datos 1'!$AT:$AT,0),MATCH(LEFT(X33,3),'Aux Datos 1'!$AT$7:$BF$7,0)))</f>
        <v>2</v>
      </c>
      <c r="W33" s="235"/>
      <c r="X33" s="265" t="s">
        <v>99</v>
      </c>
      <c r="Y33" s="266"/>
      <c r="Z33" s="266"/>
      <c r="AA33" s="266"/>
      <c r="AB33" s="266"/>
      <c r="AC33" s="266"/>
      <c r="AD33" s="266"/>
      <c r="AE33" s="266"/>
      <c r="AF33" s="266"/>
      <c r="AG33" s="236">
        <f>'Aux Datos 2'!$O$115</f>
        <v>5</v>
      </c>
      <c r="AH33" s="236"/>
      <c r="AI33" s="236"/>
      <c r="AJ33" s="236"/>
      <c r="AK33" s="236"/>
      <c r="AL33" s="236"/>
      <c r="AM33" s="236"/>
      <c r="AN33" s="236"/>
      <c r="AO33" s="236"/>
      <c r="AP33" s="236">
        <f>'Aux Datos 2'!$O$114</f>
        <v>4</v>
      </c>
      <c r="AQ33" s="236"/>
      <c r="AR33" s="236"/>
      <c r="AS33" s="236"/>
      <c r="AT33" s="236"/>
      <c r="AU33" s="236"/>
      <c r="AV33" s="236"/>
      <c r="AW33" s="236"/>
      <c r="AX33" s="236"/>
      <c r="AY33" s="246">
        <f>+'Aux Datos 1'!AQ$28</f>
        <v>0.8</v>
      </c>
      <c r="AZ33" s="246"/>
      <c r="BA33" s="246"/>
      <c r="BB33" s="246"/>
      <c r="BC33" s="246"/>
      <c r="BD33" s="246"/>
      <c r="BE33" s="246"/>
      <c r="BF33" s="246"/>
      <c r="BG33" s="246"/>
      <c r="BJ33" s="230"/>
      <c r="BK33" s="230"/>
      <c r="BL33" s="21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3"/>
    </row>
    <row r="34" spans="1:89" ht="14.4" x14ac:dyDescent="0.3">
      <c r="A34" s="14"/>
      <c r="B34" s="15"/>
      <c r="C34" s="15"/>
      <c r="D34" s="15"/>
      <c r="E34" s="15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</row>
  </sheetData>
  <mergeCells count="84">
    <mergeCell ref="B6:C6"/>
    <mergeCell ref="BX6:BZ7"/>
    <mergeCell ref="CA7:CL7"/>
    <mergeCell ref="A10:B10"/>
    <mergeCell ref="BJ10:CK16"/>
    <mergeCell ref="A11:B11"/>
    <mergeCell ref="A12:B12"/>
    <mergeCell ref="A13:B13"/>
    <mergeCell ref="A14:B14"/>
    <mergeCell ref="A16:B16"/>
    <mergeCell ref="N23:O23"/>
    <mergeCell ref="R23:S23"/>
    <mergeCell ref="V23:W23"/>
    <mergeCell ref="X23:AF23"/>
    <mergeCell ref="AG23:AO23"/>
    <mergeCell ref="BJ19:CK25"/>
    <mergeCell ref="X21:AF21"/>
    <mergeCell ref="AG21:AO21"/>
    <mergeCell ref="AP21:AX21"/>
    <mergeCell ref="AY21:BG21"/>
    <mergeCell ref="AP22:AX22"/>
    <mergeCell ref="AY22:BG22"/>
    <mergeCell ref="AP23:AX23"/>
    <mergeCell ref="AY23:BG23"/>
    <mergeCell ref="AP25:AX25"/>
    <mergeCell ref="AY25:BG25"/>
    <mergeCell ref="AP24:AX24"/>
    <mergeCell ref="AY24:BG24"/>
    <mergeCell ref="R22:S22"/>
    <mergeCell ref="V22:W22"/>
    <mergeCell ref="V25:W25"/>
    <mergeCell ref="X25:AF25"/>
    <mergeCell ref="AG25:AO25"/>
    <mergeCell ref="V24:W24"/>
    <mergeCell ref="X24:AF24"/>
    <mergeCell ref="AG24:AO24"/>
    <mergeCell ref="X22:AF22"/>
    <mergeCell ref="AG22:AO22"/>
    <mergeCell ref="V26:W26"/>
    <mergeCell ref="X26:AF26"/>
    <mergeCell ref="AG26:AO26"/>
    <mergeCell ref="AP26:AX26"/>
    <mergeCell ref="AY26:BG26"/>
    <mergeCell ref="V27:W27"/>
    <mergeCell ref="X27:AF27"/>
    <mergeCell ref="AG27:AO27"/>
    <mergeCell ref="AP27:AX27"/>
    <mergeCell ref="AY27:BG27"/>
    <mergeCell ref="AP30:AX30"/>
    <mergeCell ref="AY30:BG30"/>
    <mergeCell ref="BJ30:BK31"/>
    <mergeCell ref="V28:W28"/>
    <mergeCell ref="X28:AF28"/>
    <mergeCell ref="AG28:AO28"/>
    <mergeCell ref="AP28:AX28"/>
    <mergeCell ref="AY28:BG28"/>
    <mergeCell ref="BL28:CK28"/>
    <mergeCell ref="V29:W29"/>
    <mergeCell ref="X29:AF29"/>
    <mergeCell ref="AG29:AO29"/>
    <mergeCell ref="AP29:AX29"/>
    <mergeCell ref="AY29:BG29"/>
    <mergeCell ref="BJ28:BK29"/>
    <mergeCell ref="BJ32:BK33"/>
    <mergeCell ref="BL30:CK30"/>
    <mergeCell ref="V31:W31"/>
    <mergeCell ref="X31:AF31"/>
    <mergeCell ref="AG31:AO31"/>
    <mergeCell ref="AP31:AX31"/>
    <mergeCell ref="AY31:BG31"/>
    <mergeCell ref="V30:W30"/>
    <mergeCell ref="X30:AF30"/>
    <mergeCell ref="BL32:CK32"/>
    <mergeCell ref="V33:W33"/>
    <mergeCell ref="X33:AF33"/>
    <mergeCell ref="AG33:AO33"/>
    <mergeCell ref="AP33:AX33"/>
    <mergeCell ref="AY33:BG33"/>
    <mergeCell ref="AG30:AO30"/>
    <mergeCell ref="V32:W32"/>
    <mergeCell ref="X32:AF32"/>
    <mergeCell ref="AG32:AO32"/>
    <mergeCell ref="AP32:AX32"/>
    <mergeCell ref="AY32:BG32"/>
  </mergeCells>
  <conditionalFormatting sqref="A10:B10">
    <cfRule type="iconSet" priority="183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1:B14">
    <cfRule type="iconSet" priority="175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6:B16">
    <cfRule type="iconSet" priority="182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B6:C6">
    <cfRule type="iconSet" priority="184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2">
    <cfRule type="iconSet" priority="8">
      <iconSet iconSet="4TrafficLights" showValue="0">
        <cfvo type="percent" val="0"/>
        <cfvo type="num" val="1"/>
        <cfvo type="num" val="2"/>
        <cfvo type="num" val="3"/>
      </iconSet>
    </cfRule>
    <cfRule type="iconSet" priority="7">
      <iconSet iconSet="4TrafficLights" showValue="0">
        <cfvo type="percent" val="0"/>
        <cfvo type="num" val="1"/>
        <cfvo type="num" val="2"/>
        <cfvo type="num" val="3"/>
      </iconSet>
    </cfRule>
    <cfRule type="iconSet" priority="9">
      <iconSet iconSet="4TrafficLights" showValue="0">
        <cfvo type="percent" val="0"/>
        <cfvo type="num" val="1"/>
        <cfvo type="num" val="2"/>
        <cfvo type="num" val="3"/>
      </iconSet>
    </cfRule>
    <cfRule type="iconSet" priority="10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3">
    <cfRule type="iconSet" priority="29">
      <iconSet iconSet="4TrafficLights" showValue="0">
        <cfvo type="percent" val="0"/>
        <cfvo type="num" val="1"/>
        <cfvo type="num" val="2"/>
        <cfvo type="num" val="3"/>
      </iconSet>
    </cfRule>
    <cfRule type="iconSet" priority="26">
      <iconSet iconSet="4TrafficLights" showValue="0">
        <cfvo type="percent" val="0"/>
        <cfvo type="num" val="1"/>
        <cfvo type="num" val="2"/>
        <cfvo type="num" val="3"/>
      </iconSet>
    </cfRule>
    <cfRule type="iconSet" priority="27">
      <iconSet iconSet="4TrafficLights" showValue="0">
        <cfvo type="percent" val="0"/>
        <cfvo type="num" val="1"/>
        <cfvo type="num" val="2"/>
        <cfvo type="num" val="3"/>
      </iconSet>
    </cfRule>
    <cfRule type="iconSet" priority="28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4">
    <cfRule type="iconSet" priority="37">
      <iconSet iconSet="4TrafficLights" showValue="0">
        <cfvo type="percent" val="0"/>
        <cfvo type="num" val="1"/>
        <cfvo type="num" val="2"/>
        <cfvo type="num" val="3"/>
      </iconSet>
    </cfRule>
    <cfRule type="iconSet" priority="38">
      <iconSet iconSet="4TrafficLights" showValue="0">
        <cfvo type="percent" val="0"/>
        <cfvo type="num" val="1"/>
        <cfvo type="num" val="2"/>
        <cfvo type="num" val="3"/>
      </iconSet>
    </cfRule>
    <cfRule type="iconSet" priority="39">
      <iconSet iconSet="4TrafficLights" showValue="0">
        <cfvo type="percent" val="0"/>
        <cfvo type="num" val="1"/>
        <cfvo type="num" val="2"/>
        <cfvo type="num" val="3"/>
      </iconSet>
    </cfRule>
    <cfRule type="iconSet" priority="36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5">
    <cfRule type="iconSet" priority="58">
      <iconSet iconSet="4TrafficLights" showValue="0">
        <cfvo type="percent" val="0"/>
        <cfvo type="num" val="1"/>
        <cfvo type="num" val="2"/>
        <cfvo type="num" val="3"/>
      </iconSet>
    </cfRule>
    <cfRule type="iconSet" priority="57">
      <iconSet iconSet="4TrafficLights" showValue="0">
        <cfvo type="percent" val="0"/>
        <cfvo type="num" val="1"/>
        <cfvo type="num" val="2"/>
        <cfvo type="num" val="3"/>
      </iconSet>
    </cfRule>
    <cfRule type="iconSet" priority="56">
      <iconSet iconSet="4TrafficLights" showValue="0">
        <cfvo type="percent" val="0"/>
        <cfvo type="num" val="1"/>
        <cfvo type="num" val="2"/>
        <cfvo type="num" val="3"/>
      </iconSet>
    </cfRule>
    <cfRule type="iconSet" priority="55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6">
    <cfRule type="iconSet" priority="68">
      <iconSet iconSet="4TrafficLights" showValue="0">
        <cfvo type="percent" val="0"/>
        <cfvo type="num" val="1"/>
        <cfvo type="num" val="2"/>
        <cfvo type="num" val="3"/>
      </iconSet>
    </cfRule>
    <cfRule type="iconSet" priority="67">
      <iconSet iconSet="4TrafficLights" showValue="0">
        <cfvo type="percent" val="0"/>
        <cfvo type="num" val="1"/>
        <cfvo type="num" val="2"/>
        <cfvo type="num" val="3"/>
      </iconSet>
    </cfRule>
    <cfRule type="iconSet" priority="66">
      <iconSet iconSet="4TrafficLights" showValue="0">
        <cfvo type="percent" val="0"/>
        <cfvo type="num" val="1"/>
        <cfvo type="num" val="2"/>
        <cfvo type="num" val="3"/>
      </iconSet>
    </cfRule>
    <cfRule type="iconSet" priority="65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7">
    <cfRule type="iconSet" priority="86">
      <iconSet iconSet="4TrafficLights" showValue="0">
        <cfvo type="percent" val="0"/>
        <cfvo type="num" val="1"/>
        <cfvo type="num" val="2"/>
        <cfvo type="num" val="3"/>
      </iconSet>
    </cfRule>
    <cfRule type="iconSet" priority="87">
      <iconSet iconSet="4TrafficLights" showValue="0">
        <cfvo type="percent" val="0"/>
        <cfvo type="num" val="1"/>
        <cfvo type="num" val="2"/>
        <cfvo type="num" val="3"/>
      </iconSet>
    </cfRule>
    <cfRule type="iconSet" priority="84">
      <iconSet iconSet="4TrafficLights" showValue="0">
        <cfvo type="percent" val="0"/>
        <cfvo type="num" val="1"/>
        <cfvo type="num" val="2"/>
        <cfvo type="num" val="3"/>
      </iconSet>
    </cfRule>
    <cfRule type="iconSet" priority="85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8">
    <cfRule type="iconSet" priority="95">
      <iconSet iconSet="4TrafficLights" showValue="0">
        <cfvo type="percent" val="0"/>
        <cfvo type="num" val="1"/>
        <cfvo type="num" val="2"/>
        <cfvo type="num" val="3"/>
      </iconSet>
    </cfRule>
    <cfRule type="iconSet" priority="96">
      <iconSet iconSet="4TrafficLights" showValue="0">
        <cfvo type="percent" val="0"/>
        <cfvo type="num" val="1"/>
        <cfvo type="num" val="2"/>
        <cfvo type="num" val="3"/>
      </iconSet>
    </cfRule>
    <cfRule type="iconSet" priority="97">
      <iconSet iconSet="4TrafficLights" showValue="0">
        <cfvo type="percent" val="0"/>
        <cfvo type="num" val="1"/>
        <cfvo type="num" val="2"/>
        <cfvo type="num" val="3"/>
      </iconSet>
    </cfRule>
    <cfRule type="iconSet" priority="94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9">
    <cfRule type="iconSet" priority="113">
      <iconSet iconSet="4TrafficLights" showValue="0">
        <cfvo type="percent" val="0"/>
        <cfvo type="num" val="1"/>
        <cfvo type="num" val="2"/>
        <cfvo type="num" val="3"/>
      </iconSet>
    </cfRule>
    <cfRule type="iconSet" priority="116">
      <iconSet iconSet="4TrafficLights" showValue="0">
        <cfvo type="percent" val="0"/>
        <cfvo type="num" val="1"/>
        <cfvo type="num" val="2"/>
        <cfvo type="num" val="3"/>
      </iconSet>
    </cfRule>
    <cfRule type="iconSet" priority="114">
      <iconSet iconSet="4TrafficLights" showValue="0">
        <cfvo type="percent" val="0"/>
        <cfvo type="num" val="1"/>
        <cfvo type="num" val="2"/>
        <cfvo type="num" val="3"/>
      </iconSet>
    </cfRule>
    <cfRule type="iconSet" priority="115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0">
    <cfRule type="iconSet" priority="123">
      <iconSet iconSet="4TrafficLights" showValue="0">
        <cfvo type="percent" val="0"/>
        <cfvo type="num" val="1"/>
        <cfvo type="num" val="2"/>
        <cfvo type="num" val="3"/>
      </iconSet>
    </cfRule>
    <cfRule type="iconSet" priority="124">
      <iconSet iconSet="4TrafficLights" showValue="0">
        <cfvo type="percent" val="0"/>
        <cfvo type="num" val="1"/>
        <cfvo type="num" val="2"/>
        <cfvo type="num" val="3"/>
      </iconSet>
    </cfRule>
    <cfRule type="iconSet" priority="125">
      <iconSet iconSet="4TrafficLights" showValue="0">
        <cfvo type="percent" val="0"/>
        <cfvo type="num" val="1"/>
        <cfvo type="num" val="2"/>
        <cfvo type="num" val="3"/>
      </iconSet>
    </cfRule>
    <cfRule type="iconSet" priority="126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1">
    <cfRule type="iconSet" priority="142">
      <iconSet iconSet="4TrafficLights" showValue="0">
        <cfvo type="percent" val="0"/>
        <cfvo type="num" val="1"/>
        <cfvo type="num" val="2"/>
        <cfvo type="num" val="3"/>
      </iconSet>
    </cfRule>
    <cfRule type="iconSet" priority="143">
      <iconSet iconSet="4TrafficLights" showValue="0">
        <cfvo type="percent" val="0"/>
        <cfvo type="num" val="1"/>
        <cfvo type="num" val="2"/>
        <cfvo type="num" val="3"/>
      </iconSet>
    </cfRule>
    <cfRule type="iconSet" priority="144">
      <iconSet iconSet="4TrafficLights" showValue="0">
        <cfvo type="percent" val="0"/>
        <cfvo type="num" val="1"/>
        <cfvo type="num" val="2"/>
        <cfvo type="num" val="3"/>
      </iconSet>
    </cfRule>
    <cfRule type="iconSet" priority="145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2">
    <cfRule type="iconSet" priority="153">
      <iconSet iconSet="4TrafficLights" showValue="0">
        <cfvo type="percent" val="0"/>
        <cfvo type="num" val="1"/>
        <cfvo type="num" val="2"/>
        <cfvo type="num" val="3"/>
      </iconSet>
    </cfRule>
    <cfRule type="iconSet" priority="154">
      <iconSet iconSet="4TrafficLights" showValue="0">
        <cfvo type="percent" val="0"/>
        <cfvo type="num" val="1"/>
        <cfvo type="num" val="2"/>
        <cfvo type="num" val="3"/>
      </iconSet>
    </cfRule>
    <cfRule type="iconSet" priority="155">
      <iconSet iconSet="4TrafficLights" showValue="0">
        <cfvo type="percent" val="0"/>
        <cfvo type="num" val="1"/>
        <cfvo type="num" val="2"/>
        <cfvo type="num" val="3"/>
      </iconSet>
    </cfRule>
    <cfRule type="iconSet" priority="152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3">
    <cfRule type="iconSet" priority="171">
      <iconSet iconSet="4TrafficLights" showValue="0">
        <cfvo type="percent" val="0"/>
        <cfvo type="num" val="1"/>
        <cfvo type="num" val="2"/>
        <cfvo type="num" val="3"/>
      </iconSet>
    </cfRule>
    <cfRule type="iconSet" priority="173">
      <iconSet iconSet="4TrafficLights" showValue="0">
        <cfvo type="percent" val="0"/>
        <cfvo type="num" val="1"/>
        <cfvo type="num" val="2"/>
        <cfvo type="num" val="3"/>
      </iconSet>
    </cfRule>
    <cfRule type="iconSet" priority="174">
      <iconSet iconSet="4TrafficLights" showValue="0">
        <cfvo type="percent" val="0"/>
        <cfvo type="num" val="1"/>
        <cfvo type="num" val="2"/>
        <cfvo type="num" val="3"/>
      </iconSet>
    </cfRule>
    <cfRule type="iconSet" priority="172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2:W22">
    <cfRule type="iconSet" priority="2">
      <iconSet iconSet="4TrafficLights" showValue="0">
        <cfvo type="percent" val="0"/>
        <cfvo type="num" val="1"/>
        <cfvo type="num" val="2"/>
        <cfvo type="num" val="3"/>
      </iconSet>
    </cfRule>
    <cfRule type="iconSet" priority="1">
      <iconSet iconSet="4TrafficLights" showValue="0">
        <cfvo type="percent" val="0"/>
        <cfvo type="num" val="1"/>
        <cfvo type="num" val="2"/>
        <cfvo type="num" val="3"/>
      </iconSet>
    </cfRule>
    <cfRule type="iconSet" priority="6">
      <iconSet iconSet="4TrafficLights" showValue="0">
        <cfvo type="percent" val="0"/>
        <cfvo type="num" val="1"/>
        <cfvo type="num" val="2"/>
        <cfvo type="num" val="3"/>
      </iconSet>
    </cfRule>
    <cfRule type="iconSet" priority="5">
      <iconSet iconSet="4TrafficLights" showValue="0">
        <cfvo type="percent" val="0"/>
        <cfvo type="num" val="1"/>
        <cfvo type="num" val="2"/>
        <cfvo type="num" val="3"/>
      </iconSet>
    </cfRule>
    <cfRule type="iconSet" priority="4">
      <iconSet iconSet="4TrafficLights" showValue="0">
        <cfvo type="percent" val="0"/>
        <cfvo type="num" val="1"/>
        <cfvo type="num" val="2"/>
        <cfvo type="num" val="3"/>
      </iconSet>
    </cfRule>
    <cfRule type="iconSet" priority="176">
      <iconSet iconSet="4TrafficLights" showValue="0">
        <cfvo type="percent" val="0"/>
        <cfvo type="num" val="1"/>
        <cfvo type="num" val="2"/>
        <cfvo type="num" val="3"/>
      </iconSet>
    </cfRule>
    <cfRule type="iconSet" priority="177">
      <iconSet iconSet="4TrafficLights" showValue="0">
        <cfvo type="percent" val="0"/>
        <cfvo type="num" val="1"/>
        <cfvo type="num" val="2"/>
        <cfvo type="num" val="3"/>
      </iconSet>
    </cfRule>
    <cfRule type="iconSet" priority="3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3:W23">
    <cfRule type="iconSet" priority="20">
      <iconSet iconSet="4TrafficLights" showValue="0">
        <cfvo type="percent" val="0"/>
        <cfvo type="num" val="1"/>
        <cfvo type="num" val="2"/>
        <cfvo type="num" val="3"/>
      </iconSet>
    </cfRule>
    <cfRule type="iconSet" priority="21">
      <iconSet iconSet="4TrafficLights" showValue="0">
        <cfvo type="percent" val="0"/>
        <cfvo type="num" val="1"/>
        <cfvo type="num" val="2"/>
        <cfvo type="num" val="3"/>
      </iconSet>
    </cfRule>
    <cfRule type="iconSet" priority="22">
      <iconSet iconSet="4TrafficLights" showValue="0">
        <cfvo type="percent" val="0"/>
        <cfvo type="num" val="1"/>
        <cfvo type="num" val="2"/>
        <cfvo type="num" val="3"/>
      </iconSet>
    </cfRule>
    <cfRule type="iconSet" priority="23">
      <iconSet iconSet="4TrafficLights" showValue="0">
        <cfvo type="percent" val="0"/>
        <cfvo type="num" val="1"/>
        <cfvo type="num" val="2"/>
        <cfvo type="num" val="3"/>
      </iconSet>
    </cfRule>
    <cfRule type="iconSet" priority="24">
      <iconSet iconSet="4TrafficLights" showValue="0">
        <cfvo type="percent" val="0"/>
        <cfvo type="num" val="1"/>
        <cfvo type="num" val="2"/>
        <cfvo type="num" val="3"/>
      </iconSet>
    </cfRule>
    <cfRule type="iconSet" priority="25">
      <iconSet iconSet="4TrafficLights" showValue="0">
        <cfvo type="percent" val="0"/>
        <cfvo type="num" val="1"/>
        <cfvo type="num" val="2"/>
        <cfvo type="num" val="3"/>
      </iconSet>
    </cfRule>
    <cfRule type="iconSet" priority="13">
      <iconSet iconSet="4TrafficLights" showValue="0">
        <cfvo type="percent" val="0"/>
        <cfvo type="num" val="1"/>
        <cfvo type="num" val="2"/>
        <cfvo type="num" val="3"/>
      </iconSet>
    </cfRule>
    <cfRule type="iconSet" priority="11">
      <iconSet iconSet="4TrafficLights" showValue="0">
        <cfvo type="percent" val="0"/>
        <cfvo type="num" val="1"/>
        <cfvo type="num" val="2"/>
        <cfvo type="num" val="3"/>
      </iconSet>
    </cfRule>
    <cfRule type="iconSet" priority="12">
      <iconSet iconSet="4TrafficLights" showValue="0">
        <cfvo type="percent" val="0"/>
        <cfvo type="num" val="1"/>
        <cfvo type="num" val="2"/>
        <cfvo type="num" val="3"/>
      </iconSet>
    </cfRule>
    <cfRule type="iconSet" priority="14">
      <iconSet iconSet="4TrafficLights" showValue="0">
        <cfvo type="percent" val="0"/>
        <cfvo type="num" val="1"/>
        <cfvo type="num" val="2"/>
        <cfvo type="num" val="3"/>
      </iconSet>
    </cfRule>
    <cfRule type="iconSet" priority="15">
      <iconSet iconSet="4TrafficLights" showValue="0">
        <cfvo type="percent" val="0"/>
        <cfvo type="num" val="1"/>
        <cfvo type="num" val="2"/>
        <cfvo type="num" val="3"/>
      </iconSet>
    </cfRule>
    <cfRule type="iconSet" priority="16">
      <iconSet iconSet="4TrafficLights" showValue="0">
        <cfvo type="percent" val="0"/>
        <cfvo type="num" val="1"/>
        <cfvo type="num" val="2"/>
        <cfvo type="num" val="3"/>
      </iconSet>
    </cfRule>
    <cfRule type="iconSet" priority="17">
      <iconSet iconSet="4TrafficLights" showValue="0">
        <cfvo type="percent" val="0"/>
        <cfvo type="num" val="1"/>
        <cfvo type="num" val="2"/>
        <cfvo type="num" val="3"/>
      </iconSet>
    </cfRule>
    <cfRule type="iconSet" priority="18">
      <iconSet iconSet="4TrafficLights" showValue="0">
        <cfvo type="percent" val="0"/>
        <cfvo type="num" val="1"/>
        <cfvo type="num" val="2"/>
        <cfvo type="num" val="3"/>
      </iconSet>
    </cfRule>
    <cfRule type="iconSet" priority="19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4:W24">
    <cfRule type="iconSet" priority="32">
      <iconSet iconSet="4TrafficLights" showValue="0">
        <cfvo type="percent" val="0"/>
        <cfvo type="num" val="1"/>
        <cfvo type="num" val="2"/>
        <cfvo type="num" val="3"/>
      </iconSet>
    </cfRule>
    <cfRule type="iconSet" priority="31">
      <iconSet iconSet="4TrafficLights" showValue="0">
        <cfvo type="percent" val="0"/>
        <cfvo type="num" val="1"/>
        <cfvo type="num" val="2"/>
        <cfvo type="num" val="3"/>
      </iconSet>
    </cfRule>
    <cfRule type="iconSet" priority="30">
      <iconSet iconSet="4TrafficLights" showValue="0">
        <cfvo type="percent" val="0"/>
        <cfvo type="num" val="1"/>
        <cfvo type="num" val="2"/>
        <cfvo type="num" val="3"/>
      </iconSet>
    </cfRule>
    <cfRule type="iconSet" priority="35">
      <iconSet iconSet="4TrafficLights" showValue="0">
        <cfvo type="percent" val="0"/>
        <cfvo type="num" val="1"/>
        <cfvo type="num" val="2"/>
        <cfvo type="num" val="3"/>
      </iconSet>
    </cfRule>
    <cfRule type="iconSet" priority="34">
      <iconSet iconSet="4TrafficLights" showValue="0">
        <cfvo type="percent" val="0"/>
        <cfvo type="num" val="1"/>
        <cfvo type="num" val="2"/>
        <cfvo type="num" val="3"/>
      </iconSet>
    </cfRule>
    <cfRule type="iconSet" priority="33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5:W25">
    <cfRule type="iconSet" priority="53">
      <iconSet iconSet="4TrafficLights" showValue="0">
        <cfvo type="percent" val="0"/>
        <cfvo type="num" val="1"/>
        <cfvo type="num" val="2"/>
        <cfvo type="num" val="3"/>
      </iconSet>
    </cfRule>
    <cfRule type="iconSet" priority="54">
      <iconSet iconSet="4TrafficLights" showValue="0">
        <cfvo type="percent" val="0"/>
        <cfvo type="num" val="1"/>
        <cfvo type="num" val="2"/>
        <cfvo type="num" val="3"/>
      </iconSet>
    </cfRule>
    <cfRule type="iconSet" priority="51">
      <iconSet iconSet="4TrafficLights" showValue="0">
        <cfvo type="percent" val="0"/>
        <cfvo type="num" val="1"/>
        <cfvo type="num" val="2"/>
        <cfvo type="num" val="3"/>
      </iconSet>
    </cfRule>
    <cfRule type="iconSet" priority="50">
      <iconSet iconSet="4TrafficLights" showValue="0">
        <cfvo type="percent" val="0"/>
        <cfvo type="num" val="1"/>
        <cfvo type="num" val="2"/>
        <cfvo type="num" val="3"/>
      </iconSet>
    </cfRule>
    <cfRule type="iconSet" priority="49">
      <iconSet iconSet="4TrafficLights" showValue="0">
        <cfvo type="percent" val="0"/>
        <cfvo type="num" val="1"/>
        <cfvo type="num" val="2"/>
        <cfvo type="num" val="3"/>
      </iconSet>
    </cfRule>
    <cfRule type="iconSet" priority="48">
      <iconSet iconSet="4TrafficLights" showValue="0">
        <cfvo type="percent" val="0"/>
        <cfvo type="num" val="1"/>
        <cfvo type="num" val="2"/>
        <cfvo type="num" val="3"/>
      </iconSet>
    </cfRule>
    <cfRule type="iconSet" priority="52">
      <iconSet iconSet="4TrafficLights" showValue="0">
        <cfvo type="percent" val="0"/>
        <cfvo type="num" val="1"/>
        <cfvo type="num" val="2"/>
        <cfvo type="num" val="3"/>
      </iconSet>
    </cfRule>
    <cfRule type="iconSet" priority="47">
      <iconSet iconSet="4TrafficLights" showValue="0">
        <cfvo type="percent" val="0"/>
        <cfvo type="num" val="1"/>
        <cfvo type="num" val="2"/>
        <cfvo type="num" val="3"/>
      </iconSet>
    </cfRule>
    <cfRule type="iconSet" priority="46">
      <iconSet iconSet="4TrafficLights" showValue="0">
        <cfvo type="percent" val="0"/>
        <cfvo type="num" val="1"/>
        <cfvo type="num" val="2"/>
        <cfvo type="num" val="3"/>
      </iconSet>
    </cfRule>
    <cfRule type="iconSet" priority="45">
      <iconSet iconSet="4TrafficLights" showValue="0">
        <cfvo type="percent" val="0"/>
        <cfvo type="num" val="1"/>
        <cfvo type="num" val="2"/>
        <cfvo type="num" val="3"/>
      </iconSet>
    </cfRule>
    <cfRule type="iconSet" priority="44">
      <iconSet iconSet="4TrafficLights" showValue="0">
        <cfvo type="percent" val="0"/>
        <cfvo type="num" val="1"/>
        <cfvo type="num" val="2"/>
        <cfvo type="num" val="3"/>
      </iconSet>
    </cfRule>
    <cfRule type="iconSet" priority="43">
      <iconSet iconSet="4TrafficLights" showValue="0">
        <cfvo type="percent" val="0"/>
        <cfvo type="num" val="1"/>
        <cfvo type="num" val="2"/>
        <cfvo type="num" val="3"/>
      </iconSet>
    </cfRule>
    <cfRule type="iconSet" priority="42">
      <iconSet iconSet="4TrafficLights" showValue="0">
        <cfvo type="percent" val="0"/>
        <cfvo type="num" val="1"/>
        <cfvo type="num" val="2"/>
        <cfvo type="num" val="3"/>
      </iconSet>
    </cfRule>
    <cfRule type="iconSet" priority="41">
      <iconSet iconSet="4TrafficLights" showValue="0">
        <cfvo type="percent" val="0"/>
        <cfvo type="num" val="1"/>
        <cfvo type="num" val="2"/>
        <cfvo type="num" val="3"/>
      </iconSet>
    </cfRule>
    <cfRule type="iconSet" priority="40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6:W26">
    <cfRule type="iconSet" priority="59">
      <iconSet iconSet="4TrafficLights" showValue="0">
        <cfvo type="percent" val="0"/>
        <cfvo type="num" val="1"/>
        <cfvo type="num" val="2"/>
        <cfvo type="num" val="3"/>
      </iconSet>
    </cfRule>
    <cfRule type="iconSet" priority="60">
      <iconSet iconSet="4TrafficLights" showValue="0">
        <cfvo type="percent" val="0"/>
        <cfvo type="num" val="1"/>
        <cfvo type="num" val="2"/>
        <cfvo type="num" val="3"/>
      </iconSet>
    </cfRule>
    <cfRule type="iconSet" priority="61">
      <iconSet iconSet="4TrafficLights" showValue="0">
        <cfvo type="percent" val="0"/>
        <cfvo type="num" val="1"/>
        <cfvo type="num" val="2"/>
        <cfvo type="num" val="3"/>
      </iconSet>
    </cfRule>
    <cfRule type="iconSet" priority="62">
      <iconSet iconSet="4TrafficLights" showValue="0">
        <cfvo type="percent" val="0"/>
        <cfvo type="num" val="1"/>
        <cfvo type="num" val="2"/>
        <cfvo type="num" val="3"/>
      </iconSet>
    </cfRule>
    <cfRule type="iconSet" priority="63">
      <iconSet iconSet="4TrafficLights" showValue="0">
        <cfvo type="percent" val="0"/>
        <cfvo type="num" val="1"/>
        <cfvo type="num" val="2"/>
        <cfvo type="num" val="3"/>
      </iconSet>
    </cfRule>
    <cfRule type="iconSet" priority="64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7:W27">
    <cfRule type="iconSet" priority="79">
      <iconSet iconSet="4TrafficLights" showValue="0">
        <cfvo type="percent" val="0"/>
        <cfvo type="num" val="1"/>
        <cfvo type="num" val="2"/>
        <cfvo type="num" val="3"/>
      </iconSet>
    </cfRule>
    <cfRule type="iconSet" priority="80">
      <iconSet iconSet="4TrafficLights" showValue="0">
        <cfvo type="percent" val="0"/>
        <cfvo type="num" val="1"/>
        <cfvo type="num" val="2"/>
        <cfvo type="num" val="3"/>
      </iconSet>
    </cfRule>
    <cfRule type="iconSet" priority="81">
      <iconSet iconSet="4TrafficLights" showValue="0">
        <cfvo type="percent" val="0"/>
        <cfvo type="num" val="1"/>
        <cfvo type="num" val="2"/>
        <cfvo type="num" val="3"/>
      </iconSet>
    </cfRule>
    <cfRule type="iconSet" priority="82">
      <iconSet iconSet="4TrafficLights" showValue="0">
        <cfvo type="percent" val="0"/>
        <cfvo type="num" val="1"/>
        <cfvo type="num" val="2"/>
        <cfvo type="num" val="3"/>
      </iconSet>
    </cfRule>
    <cfRule type="iconSet" priority="83">
      <iconSet iconSet="4TrafficLights" showValue="0">
        <cfvo type="percent" val="0"/>
        <cfvo type="num" val="1"/>
        <cfvo type="num" val="2"/>
        <cfvo type="num" val="3"/>
      </iconSet>
    </cfRule>
    <cfRule type="iconSet" priority="70">
      <iconSet iconSet="4TrafficLights" showValue="0">
        <cfvo type="percent" val="0"/>
        <cfvo type="num" val="1"/>
        <cfvo type="num" val="2"/>
        <cfvo type="num" val="3"/>
      </iconSet>
    </cfRule>
    <cfRule type="iconSet" priority="69">
      <iconSet iconSet="4TrafficLights" showValue="0">
        <cfvo type="percent" val="0"/>
        <cfvo type="num" val="1"/>
        <cfvo type="num" val="2"/>
        <cfvo type="num" val="3"/>
      </iconSet>
    </cfRule>
    <cfRule type="iconSet" priority="71">
      <iconSet iconSet="4TrafficLights" showValue="0">
        <cfvo type="percent" val="0"/>
        <cfvo type="num" val="1"/>
        <cfvo type="num" val="2"/>
        <cfvo type="num" val="3"/>
      </iconSet>
    </cfRule>
    <cfRule type="iconSet" priority="72">
      <iconSet iconSet="4TrafficLights" showValue="0">
        <cfvo type="percent" val="0"/>
        <cfvo type="num" val="1"/>
        <cfvo type="num" val="2"/>
        <cfvo type="num" val="3"/>
      </iconSet>
    </cfRule>
    <cfRule type="iconSet" priority="73">
      <iconSet iconSet="4TrafficLights" showValue="0">
        <cfvo type="percent" val="0"/>
        <cfvo type="num" val="1"/>
        <cfvo type="num" val="2"/>
        <cfvo type="num" val="3"/>
      </iconSet>
    </cfRule>
    <cfRule type="iconSet" priority="74">
      <iconSet iconSet="4TrafficLights" showValue="0">
        <cfvo type="percent" val="0"/>
        <cfvo type="num" val="1"/>
        <cfvo type="num" val="2"/>
        <cfvo type="num" val="3"/>
      </iconSet>
    </cfRule>
    <cfRule type="iconSet" priority="75">
      <iconSet iconSet="4TrafficLights" showValue="0">
        <cfvo type="percent" val="0"/>
        <cfvo type="num" val="1"/>
        <cfvo type="num" val="2"/>
        <cfvo type="num" val="3"/>
      </iconSet>
    </cfRule>
    <cfRule type="iconSet" priority="76">
      <iconSet iconSet="4TrafficLights" showValue="0">
        <cfvo type="percent" val="0"/>
        <cfvo type="num" val="1"/>
        <cfvo type="num" val="2"/>
        <cfvo type="num" val="3"/>
      </iconSet>
    </cfRule>
    <cfRule type="iconSet" priority="77">
      <iconSet iconSet="4TrafficLights" showValue="0">
        <cfvo type="percent" val="0"/>
        <cfvo type="num" val="1"/>
        <cfvo type="num" val="2"/>
        <cfvo type="num" val="3"/>
      </iconSet>
    </cfRule>
    <cfRule type="iconSet" priority="78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8:W28">
    <cfRule type="iconSet" priority="90">
      <iconSet iconSet="4TrafficLights" showValue="0">
        <cfvo type="percent" val="0"/>
        <cfvo type="num" val="1"/>
        <cfvo type="num" val="2"/>
        <cfvo type="num" val="3"/>
      </iconSet>
    </cfRule>
    <cfRule type="iconSet" priority="89">
      <iconSet iconSet="4TrafficLights" showValue="0">
        <cfvo type="percent" val="0"/>
        <cfvo type="num" val="1"/>
        <cfvo type="num" val="2"/>
        <cfvo type="num" val="3"/>
      </iconSet>
    </cfRule>
    <cfRule type="iconSet" priority="93">
      <iconSet iconSet="4TrafficLights" showValue="0">
        <cfvo type="percent" val="0"/>
        <cfvo type="num" val="1"/>
        <cfvo type="num" val="2"/>
        <cfvo type="num" val="3"/>
      </iconSet>
    </cfRule>
    <cfRule type="iconSet" priority="92">
      <iconSet iconSet="4TrafficLights" showValue="0">
        <cfvo type="percent" val="0"/>
        <cfvo type="num" val="1"/>
        <cfvo type="num" val="2"/>
        <cfvo type="num" val="3"/>
      </iconSet>
    </cfRule>
    <cfRule type="iconSet" priority="91">
      <iconSet iconSet="4TrafficLights" showValue="0">
        <cfvo type="percent" val="0"/>
        <cfvo type="num" val="1"/>
        <cfvo type="num" val="2"/>
        <cfvo type="num" val="3"/>
      </iconSet>
    </cfRule>
    <cfRule type="iconSet" priority="88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9:W29">
    <cfRule type="iconSet" priority="111">
      <iconSet iconSet="4TrafficLights" showValue="0">
        <cfvo type="percent" val="0"/>
        <cfvo type="num" val="1"/>
        <cfvo type="num" val="2"/>
        <cfvo type="num" val="3"/>
      </iconSet>
    </cfRule>
    <cfRule type="iconSet" priority="101">
      <iconSet iconSet="4TrafficLights" showValue="0">
        <cfvo type="percent" val="0"/>
        <cfvo type="num" val="1"/>
        <cfvo type="num" val="2"/>
        <cfvo type="num" val="3"/>
      </iconSet>
    </cfRule>
    <cfRule type="iconSet" priority="102">
      <iconSet iconSet="4TrafficLights" showValue="0">
        <cfvo type="percent" val="0"/>
        <cfvo type="num" val="1"/>
        <cfvo type="num" val="2"/>
        <cfvo type="num" val="3"/>
      </iconSet>
    </cfRule>
    <cfRule type="iconSet" priority="104">
      <iconSet iconSet="4TrafficLights" showValue="0">
        <cfvo type="percent" val="0"/>
        <cfvo type="num" val="1"/>
        <cfvo type="num" val="2"/>
        <cfvo type="num" val="3"/>
      </iconSet>
    </cfRule>
    <cfRule type="iconSet" priority="99">
      <iconSet iconSet="4TrafficLights" showValue="0">
        <cfvo type="percent" val="0"/>
        <cfvo type="num" val="1"/>
        <cfvo type="num" val="2"/>
        <cfvo type="num" val="3"/>
      </iconSet>
    </cfRule>
    <cfRule type="iconSet" priority="98">
      <iconSet iconSet="4TrafficLights" showValue="0">
        <cfvo type="percent" val="0"/>
        <cfvo type="num" val="1"/>
        <cfvo type="num" val="2"/>
        <cfvo type="num" val="3"/>
      </iconSet>
    </cfRule>
    <cfRule type="iconSet" priority="105">
      <iconSet iconSet="4TrafficLights" showValue="0">
        <cfvo type="percent" val="0"/>
        <cfvo type="num" val="1"/>
        <cfvo type="num" val="2"/>
        <cfvo type="num" val="3"/>
      </iconSet>
    </cfRule>
    <cfRule type="iconSet" priority="106">
      <iconSet iconSet="4TrafficLights" showValue="0">
        <cfvo type="percent" val="0"/>
        <cfvo type="num" val="1"/>
        <cfvo type="num" val="2"/>
        <cfvo type="num" val="3"/>
      </iconSet>
    </cfRule>
    <cfRule type="iconSet" priority="107">
      <iconSet iconSet="4TrafficLights" showValue="0">
        <cfvo type="percent" val="0"/>
        <cfvo type="num" val="1"/>
        <cfvo type="num" val="2"/>
        <cfvo type="num" val="3"/>
      </iconSet>
    </cfRule>
    <cfRule type="iconSet" priority="108">
      <iconSet iconSet="4TrafficLights" showValue="0">
        <cfvo type="percent" val="0"/>
        <cfvo type="num" val="1"/>
        <cfvo type="num" val="2"/>
        <cfvo type="num" val="3"/>
      </iconSet>
    </cfRule>
    <cfRule type="iconSet" priority="109">
      <iconSet iconSet="4TrafficLights" showValue="0">
        <cfvo type="percent" val="0"/>
        <cfvo type="num" val="1"/>
        <cfvo type="num" val="2"/>
        <cfvo type="num" val="3"/>
      </iconSet>
    </cfRule>
    <cfRule type="iconSet" priority="110">
      <iconSet iconSet="4TrafficLights" showValue="0">
        <cfvo type="percent" val="0"/>
        <cfvo type="num" val="1"/>
        <cfvo type="num" val="2"/>
        <cfvo type="num" val="3"/>
      </iconSet>
    </cfRule>
    <cfRule type="iconSet" priority="112">
      <iconSet iconSet="4TrafficLights" showValue="0">
        <cfvo type="percent" val="0"/>
        <cfvo type="num" val="1"/>
        <cfvo type="num" val="2"/>
        <cfvo type="num" val="3"/>
      </iconSet>
    </cfRule>
    <cfRule type="iconSet" priority="103">
      <iconSet iconSet="4TrafficLights" showValue="0">
        <cfvo type="percent" val="0"/>
        <cfvo type="num" val="1"/>
        <cfvo type="num" val="2"/>
        <cfvo type="num" val="3"/>
      </iconSet>
    </cfRule>
    <cfRule type="iconSet" priority="100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0:W30">
    <cfRule type="iconSet" priority="119">
      <iconSet iconSet="4TrafficLights" showValue="0">
        <cfvo type="percent" val="0"/>
        <cfvo type="num" val="1"/>
        <cfvo type="num" val="2"/>
        <cfvo type="num" val="3"/>
      </iconSet>
    </cfRule>
    <cfRule type="iconSet" priority="120">
      <iconSet iconSet="4TrafficLights" showValue="0">
        <cfvo type="percent" val="0"/>
        <cfvo type="num" val="1"/>
        <cfvo type="num" val="2"/>
        <cfvo type="num" val="3"/>
      </iconSet>
    </cfRule>
    <cfRule type="iconSet" priority="121">
      <iconSet iconSet="4TrafficLights" showValue="0">
        <cfvo type="percent" val="0"/>
        <cfvo type="num" val="1"/>
        <cfvo type="num" val="2"/>
        <cfvo type="num" val="3"/>
      </iconSet>
    </cfRule>
    <cfRule type="iconSet" priority="122">
      <iconSet iconSet="4TrafficLights" showValue="0">
        <cfvo type="percent" val="0"/>
        <cfvo type="num" val="1"/>
        <cfvo type="num" val="2"/>
        <cfvo type="num" val="3"/>
      </iconSet>
    </cfRule>
    <cfRule type="iconSet" priority="118">
      <iconSet iconSet="4TrafficLights" showValue="0">
        <cfvo type="percent" val="0"/>
        <cfvo type="num" val="1"/>
        <cfvo type="num" val="2"/>
        <cfvo type="num" val="3"/>
      </iconSet>
    </cfRule>
    <cfRule type="iconSet" priority="117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1:W31">
    <cfRule type="iconSet" priority="127">
      <iconSet iconSet="4TrafficLights" showValue="0">
        <cfvo type="percent" val="0"/>
        <cfvo type="num" val="1"/>
        <cfvo type="num" val="2"/>
        <cfvo type="num" val="3"/>
      </iconSet>
    </cfRule>
    <cfRule type="iconSet" priority="128">
      <iconSet iconSet="4TrafficLights" showValue="0">
        <cfvo type="percent" val="0"/>
        <cfvo type="num" val="1"/>
        <cfvo type="num" val="2"/>
        <cfvo type="num" val="3"/>
      </iconSet>
    </cfRule>
    <cfRule type="iconSet" priority="129">
      <iconSet iconSet="4TrafficLights" showValue="0">
        <cfvo type="percent" val="0"/>
        <cfvo type="num" val="1"/>
        <cfvo type="num" val="2"/>
        <cfvo type="num" val="3"/>
      </iconSet>
    </cfRule>
    <cfRule type="iconSet" priority="130">
      <iconSet iconSet="4TrafficLights" showValue="0">
        <cfvo type="percent" val="0"/>
        <cfvo type="num" val="1"/>
        <cfvo type="num" val="2"/>
        <cfvo type="num" val="3"/>
      </iconSet>
    </cfRule>
    <cfRule type="iconSet" priority="131">
      <iconSet iconSet="4TrafficLights" showValue="0">
        <cfvo type="percent" val="0"/>
        <cfvo type="num" val="1"/>
        <cfvo type="num" val="2"/>
        <cfvo type="num" val="3"/>
      </iconSet>
    </cfRule>
    <cfRule type="iconSet" priority="132">
      <iconSet iconSet="4TrafficLights" showValue="0">
        <cfvo type="percent" val="0"/>
        <cfvo type="num" val="1"/>
        <cfvo type="num" val="2"/>
        <cfvo type="num" val="3"/>
      </iconSet>
    </cfRule>
    <cfRule type="iconSet" priority="138">
      <iconSet iconSet="4TrafficLights" showValue="0">
        <cfvo type="percent" val="0"/>
        <cfvo type="num" val="1"/>
        <cfvo type="num" val="2"/>
        <cfvo type="num" val="3"/>
      </iconSet>
    </cfRule>
    <cfRule type="iconSet" priority="137">
      <iconSet iconSet="4TrafficLights" showValue="0">
        <cfvo type="percent" val="0"/>
        <cfvo type="num" val="1"/>
        <cfvo type="num" val="2"/>
        <cfvo type="num" val="3"/>
      </iconSet>
    </cfRule>
    <cfRule type="iconSet" priority="139">
      <iconSet iconSet="4TrafficLights" showValue="0">
        <cfvo type="percent" val="0"/>
        <cfvo type="num" val="1"/>
        <cfvo type="num" val="2"/>
        <cfvo type="num" val="3"/>
      </iconSet>
    </cfRule>
    <cfRule type="iconSet" priority="140">
      <iconSet iconSet="4TrafficLights" showValue="0">
        <cfvo type="percent" val="0"/>
        <cfvo type="num" val="1"/>
        <cfvo type="num" val="2"/>
        <cfvo type="num" val="3"/>
      </iconSet>
    </cfRule>
    <cfRule type="iconSet" priority="134">
      <iconSet iconSet="4TrafficLights" showValue="0">
        <cfvo type="percent" val="0"/>
        <cfvo type="num" val="1"/>
        <cfvo type="num" val="2"/>
        <cfvo type="num" val="3"/>
      </iconSet>
    </cfRule>
    <cfRule type="iconSet" priority="141">
      <iconSet iconSet="4TrafficLights" showValue="0">
        <cfvo type="percent" val="0"/>
        <cfvo type="num" val="1"/>
        <cfvo type="num" val="2"/>
        <cfvo type="num" val="3"/>
      </iconSet>
    </cfRule>
    <cfRule type="iconSet" priority="136">
      <iconSet iconSet="4TrafficLights" showValue="0">
        <cfvo type="percent" val="0"/>
        <cfvo type="num" val="1"/>
        <cfvo type="num" val="2"/>
        <cfvo type="num" val="3"/>
      </iconSet>
    </cfRule>
    <cfRule type="iconSet" priority="135">
      <iconSet iconSet="4TrafficLights" showValue="0">
        <cfvo type="percent" val="0"/>
        <cfvo type="num" val="1"/>
        <cfvo type="num" val="2"/>
        <cfvo type="num" val="3"/>
      </iconSet>
    </cfRule>
    <cfRule type="iconSet" priority="133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2:W32">
    <cfRule type="iconSet" priority="148">
      <iconSet iconSet="4TrafficLights" showValue="0">
        <cfvo type="percent" val="0"/>
        <cfvo type="num" val="1"/>
        <cfvo type="num" val="2"/>
        <cfvo type="num" val="3"/>
      </iconSet>
    </cfRule>
    <cfRule type="iconSet" priority="149">
      <iconSet iconSet="4TrafficLights" showValue="0">
        <cfvo type="percent" val="0"/>
        <cfvo type="num" val="1"/>
        <cfvo type="num" val="2"/>
        <cfvo type="num" val="3"/>
      </iconSet>
    </cfRule>
    <cfRule type="iconSet" priority="150">
      <iconSet iconSet="4TrafficLights" showValue="0">
        <cfvo type="percent" val="0"/>
        <cfvo type="num" val="1"/>
        <cfvo type="num" val="2"/>
        <cfvo type="num" val="3"/>
      </iconSet>
    </cfRule>
    <cfRule type="iconSet" priority="151">
      <iconSet iconSet="4TrafficLights" showValue="0">
        <cfvo type="percent" val="0"/>
        <cfvo type="num" val="1"/>
        <cfvo type="num" val="2"/>
        <cfvo type="num" val="3"/>
      </iconSet>
    </cfRule>
    <cfRule type="iconSet" priority="146">
      <iconSet iconSet="4TrafficLights" showValue="0">
        <cfvo type="percent" val="0"/>
        <cfvo type="num" val="1"/>
        <cfvo type="num" val="2"/>
        <cfvo type="num" val="3"/>
      </iconSet>
    </cfRule>
    <cfRule type="iconSet" priority="147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3:W33">
    <cfRule type="iconSet" priority="166">
      <iconSet iconSet="4TrafficLights" showValue="0">
        <cfvo type="percent" val="0"/>
        <cfvo type="num" val="1"/>
        <cfvo type="num" val="2"/>
        <cfvo type="num" val="3"/>
      </iconSet>
    </cfRule>
    <cfRule type="iconSet" priority="167">
      <iconSet iconSet="4TrafficLights" showValue="0">
        <cfvo type="percent" val="0"/>
        <cfvo type="num" val="1"/>
        <cfvo type="num" val="2"/>
        <cfvo type="num" val="3"/>
      </iconSet>
    </cfRule>
    <cfRule type="iconSet" priority="157">
      <iconSet iconSet="4TrafficLights" showValue="0">
        <cfvo type="percent" val="0"/>
        <cfvo type="num" val="1"/>
        <cfvo type="num" val="2"/>
        <cfvo type="num" val="3"/>
      </iconSet>
    </cfRule>
    <cfRule type="iconSet" priority="169">
      <iconSet iconSet="4TrafficLights" showValue="0">
        <cfvo type="percent" val="0"/>
        <cfvo type="num" val="1"/>
        <cfvo type="num" val="2"/>
        <cfvo type="num" val="3"/>
      </iconSet>
    </cfRule>
    <cfRule type="iconSet" priority="170">
      <iconSet iconSet="4TrafficLights" showValue="0">
        <cfvo type="percent" val="0"/>
        <cfvo type="num" val="1"/>
        <cfvo type="num" val="2"/>
        <cfvo type="num" val="3"/>
      </iconSet>
    </cfRule>
    <cfRule type="iconSet" priority="158">
      <iconSet iconSet="4TrafficLights" showValue="0">
        <cfvo type="percent" val="0"/>
        <cfvo type="num" val="1"/>
        <cfvo type="num" val="2"/>
        <cfvo type="num" val="3"/>
      </iconSet>
    </cfRule>
    <cfRule type="iconSet" priority="159">
      <iconSet iconSet="4TrafficLights" showValue="0">
        <cfvo type="percent" val="0"/>
        <cfvo type="num" val="1"/>
        <cfvo type="num" val="2"/>
        <cfvo type="num" val="3"/>
      </iconSet>
    </cfRule>
    <cfRule type="iconSet" priority="160">
      <iconSet iconSet="4TrafficLights" showValue="0">
        <cfvo type="percent" val="0"/>
        <cfvo type="num" val="1"/>
        <cfvo type="num" val="2"/>
        <cfvo type="num" val="3"/>
      </iconSet>
    </cfRule>
    <cfRule type="iconSet" priority="156">
      <iconSet iconSet="4TrafficLights" showValue="0">
        <cfvo type="percent" val="0"/>
        <cfvo type="num" val="1"/>
        <cfvo type="num" val="2"/>
        <cfvo type="num" val="3"/>
      </iconSet>
    </cfRule>
    <cfRule type="iconSet" priority="162">
      <iconSet iconSet="4TrafficLights" showValue="0">
        <cfvo type="percent" val="0"/>
        <cfvo type="num" val="1"/>
        <cfvo type="num" val="2"/>
        <cfvo type="num" val="3"/>
      </iconSet>
    </cfRule>
    <cfRule type="iconSet" priority="168">
      <iconSet iconSet="4TrafficLights" showValue="0">
        <cfvo type="percent" val="0"/>
        <cfvo type="num" val="1"/>
        <cfvo type="num" val="2"/>
        <cfvo type="num" val="3"/>
      </iconSet>
    </cfRule>
    <cfRule type="iconSet" priority="163">
      <iconSet iconSet="4TrafficLights" showValue="0">
        <cfvo type="percent" val="0"/>
        <cfvo type="num" val="1"/>
        <cfvo type="num" val="2"/>
        <cfvo type="num" val="3"/>
      </iconSet>
    </cfRule>
    <cfRule type="iconSet" priority="164">
      <iconSet iconSet="4TrafficLights" showValue="0">
        <cfvo type="percent" val="0"/>
        <cfvo type="num" val="1"/>
        <cfvo type="num" val="2"/>
        <cfvo type="num" val="3"/>
      </iconSet>
    </cfRule>
    <cfRule type="iconSet" priority="165">
      <iconSet iconSet="4TrafficLights" showValue="0">
        <cfvo type="percent" val="0"/>
        <cfvo type="num" val="1"/>
        <cfvo type="num" val="2"/>
        <cfvo type="num" val="3"/>
      </iconSet>
    </cfRule>
    <cfRule type="iconSet" priority="16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W22 V22:V33">
    <cfRule type="iconSet" priority="18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BJ28:BK29">
    <cfRule type="iconSet" priority="180">
      <iconSet iconSet="3Flags" showValue="0">
        <cfvo type="percent" val="0"/>
        <cfvo type="num" val="2"/>
        <cfvo type="num" val="3"/>
      </iconSet>
    </cfRule>
  </conditionalFormatting>
  <conditionalFormatting sqref="BJ30:BK31">
    <cfRule type="iconSet" priority="179">
      <iconSet iconSet="3Flags" showValue="0">
        <cfvo type="percent" val="0"/>
        <cfvo type="num" val="2"/>
        <cfvo type="num" val="3"/>
      </iconSet>
    </cfRule>
  </conditionalFormatting>
  <conditionalFormatting sqref="BJ32:BK33">
    <cfRule type="iconSet" priority="178">
      <iconSet iconSet="3Flags" showValue="0">
        <cfvo type="percent" val="0"/>
        <cfvo type="num" val="2"/>
        <cfvo type="num" val="3"/>
      </iconSet>
    </cfRule>
  </conditionalFormatting>
  <pageMargins left="0.2" right="0.15" top="0.78740157480314965" bottom="0.78740157480314965" header="0.31496062992125984" footer="0.31496062992125984"/>
  <pageSetup paperSize="9" scale="93" orientation="landscape" horizontalDpi="4294967293" verticalDpi="4294967293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Plan17">
    <tabColor theme="5" tint="0.79998168889431442"/>
    <pageSetUpPr fitToPage="1"/>
  </sheetPr>
  <dimension ref="A1:CL50"/>
  <sheetViews>
    <sheetView showGridLines="0" showRowColHeaders="0" workbookViewId="0"/>
  </sheetViews>
  <sheetFormatPr baseColWidth="10" defaultColWidth="9.109375" defaultRowHeight="14.4" x14ac:dyDescent="0.3"/>
  <cols>
    <col min="1" max="90" width="1.6640625" style="1" customWidth="1"/>
    <col min="91" max="116" width="9.109375" style="1" customWidth="1"/>
    <col min="117" max="16384" width="9.109375" style="1"/>
  </cols>
  <sheetData>
    <row r="1" spans="1:90" s="72" customFormat="1" ht="15" customHeight="1" x14ac:dyDescent="0.3"/>
    <row r="2" spans="1:90" s="72" customFormat="1" ht="15" customHeight="1" x14ac:dyDescent="0.3"/>
    <row r="3" spans="1:90" s="72" customFormat="1" ht="15" customHeight="1" x14ac:dyDescent="0.3"/>
    <row r="4" spans="1:90" s="72" customFormat="1" ht="15" customHeight="1" x14ac:dyDescent="0.3"/>
    <row r="5" spans="1:90" s="72" customFormat="1" ht="15" customHeight="1" x14ac:dyDescent="0.3"/>
    <row r="6" spans="1:90" s="72" customFormat="1" ht="15" customHeight="1" x14ac:dyDescent="0.3">
      <c r="B6" s="208">
        <f>IF(O24&lt;1.8,1,IF(O24&gt;2.8,3,IF(O24&lt;2.8&gt;1.8,2,0)))</f>
        <v>3</v>
      </c>
      <c r="C6" s="208"/>
      <c r="E6" s="150" t="s">
        <v>149</v>
      </c>
      <c r="BX6" s="218"/>
      <c r="BY6" s="218"/>
      <c r="BZ6" s="218"/>
    </row>
    <row r="7" spans="1:90" s="72" customFormat="1" ht="15" customHeight="1" x14ac:dyDescent="0.3">
      <c r="BX7" s="218"/>
      <c r="BY7" s="218"/>
      <c r="BZ7" s="218"/>
      <c r="CA7" s="219"/>
      <c r="CB7" s="219"/>
      <c r="CC7" s="219"/>
      <c r="CD7" s="219"/>
      <c r="CE7" s="219"/>
      <c r="CF7" s="219"/>
      <c r="CG7" s="219"/>
      <c r="CH7" s="219"/>
      <c r="CI7" s="219"/>
      <c r="CJ7" s="219"/>
      <c r="CK7" s="219"/>
      <c r="CL7" s="219"/>
    </row>
    <row r="8" spans="1:90" x14ac:dyDescent="0.3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7"/>
    </row>
    <row r="9" spans="1:90" x14ac:dyDescent="0.3">
      <c r="A9" s="11" t="s">
        <v>78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7"/>
      <c r="Y9" s="10" t="s">
        <v>85</v>
      </c>
      <c r="BM9" s="10" t="s">
        <v>86</v>
      </c>
    </row>
    <row r="10" spans="1:90" x14ac:dyDescent="0.3">
      <c r="A10" s="208">
        <f>+A16</f>
        <v>3</v>
      </c>
      <c r="B10" s="208"/>
      <c r="C10" s="151" t="str">
        <f>+Objetivos!B31</f>
        <v>Satisfaccion Empleado</v>
      </c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152"/>
      <c r="BJ10" s="221"/>
      <c r="BK10" s="222"/>
      <c r="BL10" s="222"/>
      <c r="BM10" s="222"/>
      <c r="BN10" s="222"/>
      <c r="BO10" s="222"/>
      <c r="BP10" s="222"/>
      <c r="BQ10" s="222"/>
      <c r="BR10" s="222"/>
      <c r="BS10" s="222"/>
      <c r="BT10" s="222"/>
      <c r="BU10" s="222"/>
      <c r="BV10" s="222"/>
      <c r="BW10" s="222"/>
      <c r="BX10" s="222"/>
      <c r="BY10" s="222"/>
      <c r="BZ10" s="222"/>
      <c r="CA10" s="222"/>
      <c r="CB10" s="222"/>
      <c r="CC10" s="222"/>
      <c r="CD10" s="222"/>
      <c r="CE10" s="222"/>
      <c r="CF10" s="222"/>
      <c r="CG10" s="222"/>
      <c r="CH10" s="222"/>
      <c r="CI10" s="222"/>
      <c r="CJ10" s="222"/>
      <c r="CK10" s="223"/>
    </row>
    <row r="11" spans="1:90" x14ac:dyDescent="0.3">
      <c r="A11" s="220">
        <f>+RRHH2!A16:B16</f>
        <v>3</v>
      </c>
      <c r="B11" s="220"/>
      <c r="C11" s="8" t="str">
        <f>+Objetivos!B32</f>
        <v>Mejorar Comida</v>
      </c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7"/>
      <c r="BJ11" s="224"/>
      <c r="BK11" s="225"/>
      <c r="BL11" s="225"/>
      <c r="BM11" s="225"/>
      <c r="BN11" s="225"/>
      <c r="BO11" s="225"/>
      <c r="BP11" s="225"/>
      <c r="BQ11" s="225"/>
      <c r="BR11" s="225"/>
      <c r="BS11" s="225"/>
      <c r="BT11" s="225"/>
      <c r="BU11" s="225"/>
      <c r="BV11" s="225"/>
      <c r="BW11" s="225"/>
      <c r="BX11" s="225"/>
      <c r="BY11" s="225"/>
      <c r="BZ11" s="225"/>
      <c r="CA11" s="225"/>
      <c r="CB11" s="225"/>
      <c r="CC11" s="225"/>
      <c r="CD11" s="225"/>
      <c r="CE11" s="225"/>
      <c r="CF11" s="225"/>
      <c r="CG11" s="225"/>
      <c r="CH11" s="225"/>
      <c r="CI11" s="225"/>
      <c r="CJ11" s="225"/>
      <c r="CK11" s="226"/>
    </row>
    <row r="12" spans="1:90" x14ac:dyDescent="0.3">
      <c r="A12" s="220">
        <f>+RRHH3!A16:B16</f>
        <v>2</v>
      </c>
      <c r="B12" s="220"/>
      <c r="C12" s="8" t="str">
        <f>+Objetivos!B33</f>
        <v>Reducir Bajas Laborales</v>
      </c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7"/>
      <c r="BJ12" s="224"/>
      <c r="BK12" s="225"/>
      <c r="BL12" s="225"/>
      <c r="BM12" s="225"/>
      <c r="BN12" s="225"/>
      <c r="BO12" s="225"/>
      <c r="BP12" s="225"/>
      <c r="BQ12" s="225"/>
      <c r="BR12" s="225"/>
      <c r="BS12" s="225"/>
      <c r="BT12" s="225"/>
      <c r="BU12" s="225"/>
      <c r="BV12" s="225"/>
      <c r="BW12" s="225"/>
      <c r="BX12" s="225"/>
      <c r="BY12" s="225"/>
      <c r="BZ12" s="225"/>
      <c r="CA12" s="225"/>
      <c r="CB12" s="225"/>
      <c r="CC12" s="225"/>
      <c r="CD12" s="225"/>
      <c r="CE12" s="225"/>
      <c r="CF12" s="225"/>
      <c r="CG12" s="225"/>
      <c r="CH12" s="225"/>
      <c r="CI12" s="225"/>
      <c r="CJ12" s="225"/>
      <c r="CK12" s="226"/>
    </row>
    <row r="13" spans="1:90" x14ac:dyDescent="0.3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7"/>
      <c r="BJ13" s="224"/>
      <c r="BK13" s="225"/>
      <c r="BL13" s="225"/>
      <c r="BM13" s="225"/>
      <c r="BN13" s="225"/>
      <c r="BO13" s="225"/>
      <c r="BP13" s="225"/>
      <c r="BQ13" s="225"/>
      <c r="BR13" s="225"/>
      <c r="BS13" s="225"/>
      <c r="BT13" s="225"/>
      <c r="BU13" s="225"/>
      <c r="BV13" s="225"/>
      <c r="BW13" s="225"/>
      <c r="BX13" s="225"/>
      <c r="BY13" s="225"/>
      <c r="BZ13" s="225"/>
      <c r="CA13" s="225"/>
      <c r="CB13" s="225"/>
      <c r="CC13" s="225"/>
      <c r="CD13" s="225"/>
      <c r="CE13" s="225"/>
      <c r="CF13" s="225"/>
      <c r="CG13" s="225"/>
      <c r="CH13" s="225"/>
      <c r="CI13" s="225"/>
      <c r="CJ13" s="225"/>
      <c r="CK13" s="226"/>
    </row>
    <row r="14" spans="1:90" x14ac:dyDescent="0.3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7"/>
      <c r="BJ14" s="224"/>
      <c r="BK14" s="225"/>
      <c r="BL14" s="225"/>
      <c r="BM14" s="225"/>
      <c r="BN14" s="225"/>
      <c r="BO14" s="225"/>
      <c r="BP14" s="225"/>
      <c r="BQ14" s="225"/>
      <c r="BR14" s="225"/>
      <c r="BS14" s="225"/>
      <c r="BT14" s="225"/>
      <c r="BU14" s="225"/>
      <c r="BV14" s="225"/>
      <c r="BW14" s="225"/>
      <c r="BX14" s="225"/>
      <c r="BY14" s="225"/>
      <c r="BZ14" s="225"/>
      <c r="CA14" s="225"/>
      <c r="CB14" s="225"/>
      <c r="CC14" s="225"/>
      <c r="CD14" s="225"/>
      <c r="CE14" s="225"/>
      <c r="CF14" s="225"/>
      <c r="CG14" s="225"/>
      <c r="CH14" s="225"/>
      <c r="CI14" s="225"/>
      <c r="CJ14" s="225"/>
      <c r="CK14" s="226"/>
    </row>
    <row r="15" spans="1:90" x14ac:dyDescent="0.3">
      <c r="A15" s="12" t="s">
        <v>28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7"/>
      <c r="BJ15" s="224"/>
      <c r="BK15" s="225"/>
      <c r="BL15" s="225"/>
      <c r="BM15" s="225"/>
      <c r="BN15" s="225"/>
      <c r="BO15" s="225"/>
      <c r="BP15" s="225"/>
      <c r="BQ15" s="225"/>
      <c r="BR15" s="225"/>
      <c r="BS15" s="225"/>
      <c r="BT15" s="225"/>
      <c r="BU15" s="225"/>
      <c r="BV15" s="225"/>
      <c r="BW15" s="225"/>
      <c r="BX15" s="225"/>
      <c r="BY15" s="225"/>
      <c r="BZ15" s="225"/>
      <c r="CA15" s="225"/>
      <c r="CB15" s="225"/>
      <c r="CC15" s="225"/>
      <c r="CD15" s="225"/>
      <c r="CE15" s="225"/>
      <c r="CF15" s="225"/>
      <c r="CG15" s="225"/>
      <c r="CH15" s="225"/>
      <c r="CI15" s="225"/>
      <c r="CJ15" s="225"/>
      <c r="CK15" s="226"/>
    </row>
    <row r="16" spans="1:90" x14ac:dyDescent="0.3">
      <c r="A16" s="220">
        <f>IF(Q23&lt;1.8,1,IF(Q23&gt;2.8,3,IF(Q23&lt;2.8&gt;1.8,2,0)))</f>
        <v>3</v>
      </c>
      <c r="B16" s="220"/>
      <c r="C16" s="4" t="str">
        <f>Objetivos!C31</f>
        <v>-</v>
      </c>
      <c r="D16" s="4" t="str">
        <f>Objetivos!D31</f>
        <v>Encuesta Negativas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7"/>
      <c r="BJ16" s="227"/>
      <c r="BK16" s="228"/>
      <c r="BL16" s="228"/>
      <c r="BM16" s="228"/>
      <c r="BN16" s="228"/>
      <c r="BO16" s="228"/>
      <c r="BP16" s="228"/>
      <c r="BQ16" s="228"/>
      <c r="BR16" s="228"/>
      <c r="BS16" s="228"/>
      <c r="BT16" s="228"/>
      <c r="BU16" s="228"/>
      <c r="BV16" s="228"/>
      <c r="BW16" s="228"/>
      <c r="BX16" s="228"/>
      <c r="BY16" s="228"/>
      <c r="BZ16" s="228"/>
      <c r="CA16" s="228"/>
      <c r="CB16" s="228"/>
      <c r="CC16" s="228"/>
      <c r="CD16" s="228"/>
      <c r="CE16" s="228"/>
      <c r="CF16" s="228"/>
      <c r="CG16" s="228"/>
      <c r="CH16" s="228"/>
      <c r="CI16" s="228"/>
      <c r="CJ16" s="228"/>
      <c r="CK16" s="229"/>
    </row>
    <row r="17" spans="1:89" x14ac:dyDescent="0.3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7"/>
    </row>
    <row r="18" spans="1:89" x14ac:dyDescent="0.3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7"/>
      <c r="BM18" s="10" t="s">
        <v>87</v>
      </c>
    </row>
    <row r="19" spans="1:89" x14ac:dyDescent="0.3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7"/>
      <c r="BJ19" s="221"/>
      <c r="BK19" s="222"/>
      <c r="BL19" s="222"/>
      <c r="BM19" s="222"/>
      <c r="BN19" s="222"/>
      <c r="BO19" s="222"/>
      <c r="BP19" s="222"/>
      <c r="BQ19" s="222"/>
      <c r="BR19" s="222"/>
      <c r="BS19" s="222"/>
      <c r="BT19" s="222"/>
      <c r="BU19" s="222"/>
      <c r="BV19" s="222"/>
      <c r="BW19" s="222"/>
      <c r="BX19" s="222"/>
      <c r="BY19" s="222"/>
      <c r="BZ19" s="222"/>
      <c r="CA19" s="222"/>
      <c r="CB19" s="222"/>
      <c r="CC19" s="222"/>
      <c r="CD19" s="222"/>
      <c r="CE19" s="222"/>
      <c r="CF19" s="222"/>
      <c r="CG19" s="222"/>
      <c r="CH19" s="222"/>
      <c r="CI19" s="222"/>
      <c r="CJ19" s="222"/>
      <c r="CK19" s="223"/>
    </row>
    <row r="20" spans="1:89" x14ac:dyDescent="0.3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7"/>
      <c r="BJ20" s="224"/>
      <c r="BK20" s="225"/>
      <c r="BL20" s="225"/>
      <c r="BM20" s="225"/>
      <c r="BN20" s="225"/>
      <c r="BO20" s="225"/>
      <c r="BP20" s="225"/>
      <c r="BQ20" s="225"/>
      <c r="BR20" s="225"/>
      <c r="BS20" s="225"/>
      <c r="BT20" s="225"/>
      <c r="BU20" s="225"/>
      <c r="BV20" s="225"/>
      <c r="BW20" s="225"/>
      <c r="BX20" s="225"/>
      <c r="BY20" s="225"/>
      <c r="BZ20" s="225"/>
      <c r="CA20" s="225"/>
      <c r="CB20" s="225"/>
      <c r="CC20" s="225"/>
      <c r="CD20" s="225"/>
      <c r="CE20" s="225"/>
      <c r="CF20" s="225"/>
      <c r="CG20" s="225"/>
      <c r="CH20" s="225"/>
      <c r="CI20" s="225"/>
      <c r="CJ20" s="225"/>
      <c r="CK20" s="226"/>
    </row>
    <row r="21" spans="1:89" x14ac:dyDescent="0.3">
      <c r="A21" s="4"/>
      <c r="B21" s="5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7"/>
      <c r="X21" s="260" t="s">
        <v>21</v>
      </c>
      <c r="Y21" s="260"/>
      <c r="Z21" s="260"/>
      <c r="AA21" s="260"/>
      <c r="AB21" s="260"/>
      <c r="AC21" s="260"/>
      <c r="AD21" s="260"/>
      <c r="AE21" s="260"/>
      <c r="AF21" s="260"/>
      <c r="AG21" s="260" t="s">
        <v>17</v>
      </c>
      <c r="AH21" s="260"/>
      <c r="AI21" s="260"/>
      <c r="AJ21" s="260"/>
      <c r="AK21" s="260"/>
      <c r="AL21" s="260"/>
      <c r="AM21" s="260"/>
      <c r="AN21" s="260"/>
      <c r="AO21" s="260"/>
      <c r="AP21" s="260" t="s">
        <v>0</v>
      </c>
      <c r="AQ21" s="260"/>
      <c r="AR21" s="260"/>
      <c r="AS21" s="260"/>
      <c r="AT21" s="260"/>
      <c r="AU21" s="260"/>
      <c r="AV21" s="260"/>
      <c r="AW21" s="260"/>
      <c r="AX21" s="260"/>
      <c r="AY21" s="260" t="s">
        <v>22</v>
      </c>
      <c r="AZ21" s="260"/>
      <c r="BA21" s="260"/>
      <c r="BB21" s="260"/>
      <c r="BC21" s="260"/>
      <c r="BD21" s="260"/>
      <c r="BE21" s="260"/>
      <c r="BF21" s="260"/>
      <c r="BG21" s="260"/>
      <c r="BJ21" s="224"/>
      <c r="BK21" s="225"/>
      <c r="BL21" s="225"/>
      <c r="BM21" s="225"/>
      <c r="BN21" s="225"/>
      <c r="BO21" s="225"/>
      <c r="BP21" s="225"/>
      <c r="BQ21" s="225"/>
      <c r="BR21" s="225"/>
      <c r="BS21" s="225"/>
      <c r="BT21" s="225"/>
      <c r="BU21" s="225"/>
      <c r="BV21" s="225"/>
      <c r="BW21" s="225"/>
      <c r="BX21" s="225"/>
      <c r="BY21" s="225"/>
      <c r="BZ21" s="225"/>
      <c r="CA21" s="225"/>
      <c r="CB21" s="225"/>
      <c r="CC21" s="225"/>
      <c r="CD21" s="225"/>
      <c r="CE21" s="225"/>
      <c r="CF21" s="225"/>
      <c r="CG21" s="225"/>
      <c r="CH21" s="225"/>
      <c r="CI21" s="225"/>
      <c r="CJ21" s="225"/>
      <c r="CK21" s="226"/>
    </row>
    <row r="22" spans="1:89" x14ac:dyDescent="0.3">
      <c r="A22" s="4"/>
      <c r="B22" s="5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24"/>
      <c r="O22" s="24"/>
      <c r="P22" s="24"/>
      <c r="Q22" s="24"/>
      <c r="R22" s="263">
        <f>COUNTIF(T22:T33,"&gt;0")</f>
        <v>12</v>
      </c>
      <c r="S22" s="263"/>
      <c r="T22" s="25">
        <f>IF(V22&lt;4,V22,0)</f>
        <v>3</v>
      </c>
      <c r="V22" s="264">
        <f>IF(AY22=0,0,INDEX('Aux Datos 1'!$AT:$BF,MATCH('Aux Datos 1'!$AT$35,'Aux Datos 1'!$AT:$AT,0),MATCH(LEFT(X22,3),'Aux Datos 1'!$AT$7:$BF$7,0)))</f>
        <v>3</v>
      </c>
      <c r="W22" s="264"/>
      <c r="X22" s="261" t="s">
        <v>89</v>
      </c>
      <c r="Y22" s="261"/>
      <c r="Z22" s="261"/>
      <c r="AA22" s="261"/>
      <c r="AB22" s="261"/>
      <c r="AC22" s="261"/>
      <c r="AD22" s="261"/>
      <c r="AE22" s="261"/>
      <c r="AF22" s="261"/>
      <c r="AG22" s="262">
        <f>'Aux Datos 2'!$D$122</f>
        <v>22</v>
      </c>
      <c r="AH22" s="262"/>
      <c r="AI22" s="262"/>
      <c r="AJ22" s="262"/>
      <c r="AK22" s="262"/>
      <c r="AL22" s="262"/>
      <c r="AM22" s="262"/>
      <c r="AN22" s="262"/>
      <c r="AO22" s="262"/>
      <c r="AP22" s="262">
        <f>'Aux Datos 2'!$D$121</f>
        <v>27</v>
      </c>
      <c r="AQ22" s="262"/>
      <c r="AR22" s="262"/>
      <c r="AS22" s="262"/>
      <c r="AT22" s="262"/>
      <c r="AU22" s="262"/>
      <c r="AV22" s="262"/>
      <c r="AW22" s="262"/>
      <c r="AX22" s="262"/>
      <c r="AY22" s="259">
        <f>+'Aux Datos 1'!AF$35</f>
        <v>1.2272727272727273</v>
      </c>
      <c r="AZ22" s="259"/>
      <c r="BA22" s="259"/>
      <c r="BB22" s="259"/>
      <c r="BC22" s="259"/>
      <c r="BD22" s="259"/>
      <c r="BE22" s="259"/>
      <c r="BF22" s="259"/>
      <c r="BG22" s="259"/>
      <c r="BJ22" s="224"/>
      <c r="BK22" s="225"/>
      <c r="BL22" s="225"/>
      <c r="BM22" s="225"/>
      <c r="BN22" s="225"/>
      <c r="BO22" s="225"/>
      <c r="BP22" s="225"/>
      <c r="BQ22" s="225"/>
      <c r="BR22" s="225"/>
      <c r="BS22" s="225"/>
      <c r="BT22" s="225"/>
      <c r="BU22" s="225"/>
      <c r="BV22" s="225"/>
      <c r="BW22" s="225"/>
      <c r="BX22" s="225"/>
      <c r="BY22" s="225"/>
      <c r="BZ22" s="225"/>
      <c r="CA22" s="225"/>
      <c r="CB22" s="225"/>
      <c r="CC22" s="225"/>
      <c r="CD22" s="225"/>
      <c r="CE22" s="225"/>
      <c r="CF22" s="225"/>
      <c r="CG22" s="225"/>
      <c r="CH22" s="225"/>
      <c r="CI22" s="225"/>
      <c r="CJ22" s="225"/>
      <c r="CK22" s="226"/>
    </row>
    <row r="23" spans="1:89" x14ac:dyDescent="0.3">
      <c r="A23" s="4"/>
      <c r="B23" s="5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263">
        <f>+Q23+RRHH2!Q23+RRHH3!Q23</f>
        <v>8.6666666666666661</v>
      </c>
      <c r="O23" s="263"/>
      <c r="P23" s="24"/>
      <c r="Q23" s="24">
        <f>IF(R23=0,0,R23/R22)</f>
        <v>3</v>
      </c>
      <c r="R23" s="263">
        <f>SUM(T22:T33)</f>
        <v>36</v>
      </c>
      <c r="S23" s="263"/>
      <c r="T23" s="25">
        <f t="shared" ref="T23:T33" si="0">IF(V23&lt;4,V23,0)</f>
        <v>3</v>
      </c>
      <c r="V23" s="235">
        <f>IF(AY23=0,0,INDEX('Aux Datos 1'!$AT:$BF,MATCH('Aux Datos 1'!$AT$35,'Aux Datos 1'!$AT:$AT,0),MATCH(LEFT(X23,3),'Aux Datos 1'!$AT$7:$BF$7,0)))</f>
        <v>3</v>
      </c>
      <c r="W23" s="235"/>
      <c r="X23" s="265" t="s">
        <v>90</v>
      </c>
      <c r="Y23" s="266"/>
      <c r="Z23" s="266"/>
      <c r="AA23" s="266"/>
      <c r="AB23" s="266"/>
      <c r="AC23" s="266"/>
      <c r="AD23" s="266"/>
      <c r="AE23" s="266"/>
      <c r="AF23" s="266"/>
      <c r="AG23" s="236">
        <f>'Aux Datos 2'!$E$122</f>
        <v>25</v>
      </c>
      <c r="AH23" s="236"/>
      <c r="AI23" s="236"/>
      <c r="AJ23" s="236"/>
      <c r="AK23" s="236"/>
      <c r="AL23" s="236"/>
      <c r="AM23" s="236"/>
      <c r="AN23" s="236"/>
      <c r="AO23" s="236"/>
      <c r="AP23" s="236">
        <f>'Aux Datos 2'!$E$121</f>
        <v>30</v>
      </c>
      <c r="AQ23" s="236"/>
      <c r="AR23" s="236"/>
      <c r="AS23" s="236"/>
      <c r="AT23" s="236"/>
      <c r="AU23" s="236"/>
      <c r="AV23" s="236"/>
      <c r="AW23" s="236"/>
      <c r="AX23" s="236"/>
      <c r="AY23" s="246">
        <f>+'Aux Datos 1'!AG$35</f>
        <v>1.2</v>
      </c>
      <c r="AZ23" s="246"/>
      <c r="BA23" s="246"/>
      <c r="BB23" s="246"/>
      <c r="BC23" s="246"/>
      <c r="BD23" s="246"/>
      <c r="BE23" s="246"/>
      <c r="BF23" s="246"/>
      <c r="BG23" s="246"/>
      <c r="BJ23" s="224"/>
      <c r="BK23" s="225"/>
      <c r="BL23" s="225"/>
      <c r="BM23" s="225"/>
      <c r="BN23" s="225"/>
      <c r="BO23" s="225"/>
      <c r="BP23" s="225"/>
      <c r="BQ23" s="225"/>
      <c r="BR23" s="225"/>
      <c r="BS23" s="225"/>
      <c r="BT23" s="225"/>
      <c r="BU23" s="225"/>
      <c r="BV23" s="225"/>
      <c r="BW23" s="225"/>
      <c r="BX23" s="225"/>
      <c r="BY23" s="225"/>
      <c r="BZ23" s="225"/>
      <c r="CA23" s="225"/>
      <c r="CB23" s="225"/>
      <c r="CC23" s="225"/>
      <c r="CD23" s="225"/>
      <c r="CE23" s="225"/>
      <c r="CF23" s="225"/>
      <c r="CG23" s="225"/>
      <c r="CH23" s="225"/>
      <c r="CI23" s="225"/>
      <c r="CJ23" s="225"/>
      <c r="CK23" s="226"/>
    </row>
    <row r="24" spans="1:89" x14ac:dyDescent="0.3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24"/>
      <c r="O24" s="28">
        <f>+N23/3</f>
        <v>2.8888888888888888</v>
      </c>
      <c r="P24" s="24"/>
      <c r="Q24" s="24"/>
      <c r="R24" s="24"/>
      <c r="S24" s="24"/>
      <c r="T24" s="25">
        <f t="shared" si="0"/>
        <v>3</v>
      </c>
      <c r="V24" s="264">
        <f>IF(AY24=0,0,INDEX('Aux Datos 1'!$AT:$BF,MATCH('Aux Datos 1'!$AT$35,'Aux Datos 1'!$AT:$AT,0),MATCH(LEFT(X24,3),'Aux Datos 1'!$AT$7:$BF$7,0)))</f>
        <v>3</v>
      </c>
      <c r="W24" s="264"/>
      <c r="X24" s="261" t="s">
        <v>91</v>
      </c>
      <c r="Y24" s="274"/>
      <c r="Z24" s="274"/>
      <c r="AA24" s="274"/>
      <c r="AB24" s="274"/>
      <c r="AC24" s="274"/>
      <c r="AD24" s="274"/>
      <c r="AE24" s="274"/>
      <c r="AF24" s="274"/>
      <c r="AG24" s="262">
        <f>'Aux Datos 2'!$F$122</f>
        <v>26</v>
      </c>
      <c r="AH24" s="262"/>
      <c r="AI24" s="262"/>
      <c r="AJ24" s="262"/>
      <c r="AK24" s="262"/>
      <c r="AL24" s="262"/>
      <c r="AM24" s="262"/>
      <c r="AN24" s="262"/>
      <c r="AO24" s="262"/>
      <c r="AP24" s="262">
        <f>'Aux Datos 2'!$F$121</f>
        <v>30</v>
      </c>
      <c r="AQ24" s="262"/>
      <c r="AR24" s="262"/>
      <c r="AS24" s="262"/>
      <c r="AT24" s="262"/>
      <c r="AU24" s="262"/>
      <c r="AV24" s="262"/>
      <c r="AW24" s="262"/>
      <c r="AX24" s="262"/>
      <c r="AY24" s="259">
        <f>+'Aux Datos 1'!AH$35</f>
        <v>1.1538461538461537</v>
      </c>
      <c r="AZ24" s="259"/>
      <c r="BA24" s="259"/>
      <c r="BB24" s="259"/>
      <c r="BC24" s="259"/>
      <c r="BD24" s="259"/>
      <c r="BE24" s="259"/>
      <c r="BF24" s="259"/>
      <c r="BG24" s="259"/>
      <c r="BJ24" s="224"/>
      <c r="BK24" s="225"/>
      <c r="BL24" s="225"/>
      <c r="BM24" s="225"/>
      <c r="BN24" s="225"/>
      <c r="BO24" s="225"/>
      <c r="BP24" s="225"/>
      <c r="BQ24" s="225"/>
      <c r="BR24" s="225"/>
      <c r="BS24" s="225"/>
      <c r="BT24" s="225"/>
      <c r="BU24" s="225"/>
      <c r="BV24" s="225"/>
      <c r="BW24" s="225"/>
      <c r="BX24" s="225"/>
      <c r="BY24" s="225"/>
      <c r="BZ24" s="225"/>
      <c r="CA24" s="225"/>
      <c r="CB24" s="225"/>
      <c r="CC24" s="225"/>
      <c r="CD24" s="225"/>
      <c r="CE24" s="225"/>
      <c r="CF24" s="225"/>
      <c r="CG24" s="225"/>
      <c r="CH24" s="225"/>
      <c r="CI24" s="225"/>
      <c r="CJ24" s="225"/>
      <c r="CK24" s="226"/>
    </row>
    <row r="25" spans="1:89" x14ac:dyDescent="0.3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24"/>
      <c r="O25" s="24"/>
      <c r="P25" s="24"/>
      <c r="Q25" s="24"/>
      <c r="R25" s="24"/>
      <c r="S25" s="24"/>
      <c r="T25" s="25">
        <f t="shared" si="0"/>
        <v>3</v>
      </c>
      <c r="V25" s="235">
        <f>IF(AY25=0,0,INDEX('Aux Datos 1'!$AT:$BF,MATCH('Aux Datos 1'!$AT$35,'Aux Datos 1'!$AT:$AT,0),MATCH(LEFT(X25,3),'Aux Datos 1'!$AT$7:$BF$7,0)))</f>
        <v>3</v>
      </c>
      <c r="W25" s="235"/>
      <c r="X25" s="265" t="s">
        <v>92</v>
      </c>
      <c r="Y25" s="266"/>
      <c r="Z25" s="266"/>
      <c r="AA25" s="266"/>
      <c r="AB25" s="266"/>
      <c r="AC25" s="266"/>
      <c r="AD25" s="266"/>
      <c r="AE25" s="266"/>
      <c r="AF25" s="266"/>
      <c r="AG25" s="236">
        <f>'Aux Datos 2'!$G$122</f>
        <v>27</v>
      </c>
      <c r="AH25" s="236"/>
      <c r="AI25" s="236"/>
      <c r="AJ25" s="236"/>
      <c r="AK25" s="236"/>
      <c r="AL25" s="236"/>
      <c r="AM25" s="236"/>
      <c r="AN25" s="236"/>
      <c r="AO25" s="236"/>
      <c r="AP25" s="236">
        <f>'Aux Datos 2'!$G$121</f>
        <v>32</v>
      </c>
      <c r="AQ25" s="236"/>
      <c r="AR25" s="236"/>
      <c r="AS25" s="236"/>
      <c r="AT25" s="236"/>
      <c r="AU25" s="236"/>
      <c r="AV25" s="236"/>
      <c r="AW25" s="236"/>
      <c r="AX25" s="236"/>
      <c r="AY25" s="246">
        <f>+'Aux Datos 1'!AI$35</f>
        <v>1.1851851851851851</v>
      </c>
      <c r="AZ25" s="246"/>
      <c r="BA25" s="246"/>
      <c r="BB25" s="246"/>
      <c r="BC25" s="246"/>
      <c r="BD25" s="246"/>
      <c r="BE25" s="246"/>
      <c r="BF25" s="246"/>
      <c r="BG25" s="246"/>
      <c r="BJ25" s="227"/>
      <c r="BK25" s="228"/>
      <c r="BL25" s="228"/>
      <c r="BM25" s="228"/>
      <c r="BN25" s="228"/>
      <c r="BO25" s="228"/>
      <c r="BP25" s="228"/>
      <c r="BQ25" s="228"/>
      <c r="BR25" s="228"/>
      <c r="BS25" s="228"/>
      <c r="BT25" s="228"/>
      <c r="BU25" s="228"/>
      <c r="BV25" s="228"/>
      <c r="BW25" s="228"/>
      <c r="BX25" s="228"/>
      <c r="BY25" s="228"/>
      <c r="BZ25" s="228"/>
      <c r="CA25" s="228"/>
      <c r="CB25" s="228"/>
      <c r="CC25" s="228"/>
      <c r="CD25" s="228"/>
      <c r="CE25" s="228"/>
      <c r="CF25" s="228"/>
      <c r="CG25" s="228"/>
      <c r="CH25" s="228"/>
      <c r="CI25" s="228"/>
      <c r="CJ25" s="228"/>
      <c r="CK25" s="229"/>
    </row>
    <row r="26" spans="1:89" x14ac:dyDescent="0.3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24"/>
      <c r="O26" s="24"/>
      <c r="P26" s="24"/>
      <c r="Q26" s="24"/>
      <c r="R26" s="24"/>
      <c r="S26" s="24"/>
      <c r="T26" s="25">
        <f t="shared" si="0"/>
        <v>3</v>
      </c>
      <c r="V26" s="264">
        <f>IF(AY26=0,0,INDEX('Aux Datos 1'!$AT:$BF,MATCH('Aux Datos 1'!$AT$35,'Aux Datos 1'!$AT:$AT,0),MATCH(LEFT(X26,3),'Aux Datos 1'!$AT$7:$BF$7,0)))</f>
        <v>3</v>
      </c>
      <c r="W26" s="264"/>
      <c r="X26" s="261" t="s">
        <v>93</v>
      </c>
      <c r="Y26" s="274"/>
      <c r="Z26" s="274"/>
      <c r="AA26" s="274"/>
      <c r="AB26" s="274"/>
      <c r="AC26" s="274"/>
      <c r="AD26" s="274"/>
      <c r="AE26" s="274"/>
      <c r="AF26" s="274"/>
      <c r="AG26" s="262">
        <f>'Aux Datos 2'!$H$122</f>
        <v>25</v>
      </c>
      <c r="AH26" s="262"/>
      <c r="AI26" s="262"/>
      <c r="AJ26" s="262"/>
      <c r="AK26" s="262"/>
      <c r="AL26" s="262"/>
      <c r="AM26" s="262"/>
      <c r="AN26" s="262"/>
      <c r="AO26" s="262"/>
      <c r="AP26" s="262">
        <f>'Aux Datos 2'!$H$121</f>
        <v>35</v>
      </c>
      <c r="AQ26" s="262"/>
      <c r="AR26" s="262"/>
      <c r="AS26" s="262"/>
      <c r="AT26" s="262"/>
      <c r="AU26" s="262"/>
      <c r="AV26" s="262"/>
      <c r="AW26" s="262"/>
      <c r="AX26" s="262"/>
      <c r="AY26" s="259">
        <f>+'Aux Datos 1'!AJ$35</f>
        <v>1.4</v>
      </c>
      <c r="AZ26" s="259"/>
      <c r="BA26" s="259"/>
      <c r="BB26" s="259"/>
      <c r="BC26" s="259"/>
      <c r="BD26" s="259"/>
      <c r="BE26" s="259"/>
      <c r="BF26" s="259"/>
      <c r="BG26" s="259"/>
    </row>
    <row r="27" spans="1:89" x14ac:dyDescent="0.3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24"/>
      <c r="O27" s="24"/>
      <c r="P27" s="24"/>
      <c r="Q27" s="24"/>
      <c r="R27" s="24"/>
      <c r="S27" s="24"/>
      <c r="T27" s="25">
        <f t="shared" si="0"/>
        <v>3</v>
      </c>
      <c r="V27" s="235">
        <f>IF(AY27=0,0,INDEX('Aux Datos 1'!$AT:$BF,MATCH('Aux Datos 1'!$AT$35,'Aux Datos 1'!$AT:$AT,0),MATCH(LEFT(X27,3),'Aux Datos 1'!$AT$7:$BF$7,0)))</f>
        <v>3</v>
      </c>
      <c r="W27" s="235"/>
      <c r="X27" s="265" t="s">
        <v>94</v>
      </c>
      <c r="Y27" s="266"/>
      <c r="Z27" s="266"/>
      <c r="AA27" s="266"/>
      <c r="AB27" s="266"/>
      <c r="AC27" s="266"/>
      <c r="AD27" s="266"/>
      <c r="AE27" s="266"/>
      <c r="AF27" s="266"/>
      <c r="AG27" s="236">
        <f>'Aux Datos 2'!$I$122</f>
        <v>24</v>
      </c>
      <c r="AH27" s="236"/>
      <c r="AI27" s="236"/>
      <c r="AJ27" s="236"/>
      <c r="AK27" s="236"/>
      <c r="AL27" s="236"/>
      <c r="AM27" s="236"/>
      <c r="AN27" s="236"/>
      <c r="AO27" s="236"/>
      <c r="AP27" s="236">
        <f>'Aux Datos 2'!$I$121</f>
        <v>35</v>
      </c>
      <c r="AQ27" s="236"/>
      <c r="AR27" s="236"/>
      <c r="AS27" s="236"/>
      <c r="AT27" s="236"/>
      <c r="AU27" s="236"/>
      <c r="AV27" s="236"/>
      <c r="AW27" s="236"/>
      <c r="AX27" s="236"/>
      <c r="AY27" s="246">
        <f>+'Aux Datos 1'!AK$35</f>
        <v>1.4583333333333333</v>
      </c>
      <c r="AZ27" s="246"/>
      <c r="BA27" s="246"/>
      <c r="BB27" s="246"/>
      <c r="BC27" s="246"/>
      <c r="BD27" s="246"/>
      <c r="BE27" s="246"/>
      <c r="BF27" s="246"/>
      <c r="BG27" s="246"/>
      <c r="BM27" s="10" t="s">
        <v>88</v>
      </c>
    </row>
    <row r="28" spans="1:89" ht="15" customHeight="1" x14ac:dyDescent="0.3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24"/>
      <c r="O28" s="24"/>
      <c r="P28" s="24"/>
      <c r="Q28" s="24"/>
      <c r="R28" s="24"/>
      <c r="S28" s="24"/>
      <c r="T28" s="25">
        <f t="shared" si="0"/>
        <v>3</v>
      </c>
      <c r="V28" s="264">
        <f>IF(AY28=0,0,INDEX('Aux Datos 1'!$AT:$BF,MATCH('Aux Datos 1'!$AT$35,'Aux Datos 1'!$AT:$AT,0),MATCH(LEFT(X28,3),'Aux Datos 1'!$AT$7:$BF$7,0)))</f>
        <v>3</v>
      </c>
      <c r="W28" s="264"/>
      <c r="X28" s="261" t="s">
        <v>95</v>
      </c>
      <c r="Y28" s="274"/>
      <c r="Z28" s="274"/>
      <c r="AA28" s="274"/>
      <c r="AB28" s="274"/>
      <c r="AC28" s="274"/>
      <c r="AD28" s="274"/>
      <c r="AE28" s="274"/>
      <c r="AF28" s="274"/>
      <c r="AG28" s="262">
        <f>'Aux Datos 2'!$J$122</f>
        <v>28</v>
      </c>
      <c r="AH28" s="262"/>
      <c r="AI28" s="262"/>
      <c r="AJ28" s="262"/>
      <c r="AK28" s="262"/>
      <c r="AL28" s="262"/>
      <c r="AM28" s="262"/>
      <c r="AN28" s="262"/>
      <c r="AO28" s="262"/>
      <c r="AP28" s="262">
        <f>'Aux Datos 2'!$J$121</f>
        <v>34</v>
      </c>
      <c r="AQ28" s="262"/>
      <c r="AR28" s="262"/>
      <c r="AS28" s="262"/>
      <c r="AT28" s="262"/>
      <c r="AU28" s="262"/>
      <c r="AV28" s="262"/>
      <c r="AW28" s="262"/>
      <c r="AX28" s="262"/>
      <c r="AY28" s="259">
        <f>+'Aux Datos 1'!AL$35</f>
        <v>1.2142857142857142</v>
      </c>
      <c r="AZ28" s="259"/>
      <c r="BA28" s="259"/>
      <c r="BB28" s="259"/>
      <c r="BC28" s="259"/>
      <c r="BD28" s="259"/>
      <c r="BE28" s="259"/>
      <c r="BF28" s="259"/>
      <c r="BG28" s="259"/>
      <c r="BJ28" s="230">
        <v>3</v>
      </c>
      <c r="BK28" s="230"/>
      <c r="BL28" s="243" t="s">
        <v>52</v>
      </c>
      <c r="BM28" s="244"/>
      <c r="BN28" s="244"/>
      <c r="BO28" s="244"/>
      <c r="BP28" s="244"/>
      <c r="BQ28" s="244"/>
      <c r="BR28" s="244"/>
      <c r="BS28" s="244"/>
      <c r="BT28" s="244"/>
      <c r="BU28" s="244"/>
      <c r="BV28" s="244"/>
      <c r="BW28" s="244"/>
      <c r="BX28" s="244"/>
      <c r="BY28" s="244"/>
      <c r="BZ28" s="244"/>
      <c r="CA28" s="244"/>
      <c r="CB28" s="244"/>
      <c r="CC28" s="244"/>
      <c r="CD28" s="244"/>
      <c r="CE28" s="244"/>
      <c r="CF28" s="244"/>
      <c r="CG28" s="244"/>
      <c r="CH28" s="244"/>
      <c r="CI28" s="244"/>
      <c r="CJ28" s="244"/>
      <c r="CK28" s="245"/>
    </row>
    <row r="29" spans="1:89" x14ac:dyDescent="0.3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24"/>
      <c r="O29" s="24"/>
      <c r="P29" s="24"/>
      <c r="Q29" s="24"/>
      <c r="R29" s="24"/>
      <c r="S29" s="24"/>
      <c r="T29" s="25">
        <f t="shared" si="0"/>
        <v>3</v>
      </c>
      <c r="V29" s="235">
        <f>IF(AY29=0,0,INDEX('Aux Datos 1'!$AT:$BF,MATCH('Aux Datos 1'!$AT$35,'Aux Datos 1'!$AT:$AT,0),MATCH(LEFT(X29,3),'Aux Datos 1'!$AT$7:$BF$7,0)))</f>
        <v>3</v>
      </c>
      <c r="W29" s="235"/>
      <c r="X29" s="265" t="s">
        <v>96</v>
      </c>
      <c r="Y29" s="266"/>
      <c r="Z29" s="266"/>
      <c r="AA29" s="266"/>
      <c r="AB29" s="266"/>
      <c r="AC29" s="266"/>
      <c r="AD29" s="266"/>
      <c r="AE29" s="266"/>
      <c r="AF29" s="266"/>
      <c r="AG29" s="236">
        <f>'Aux Datos 2'!$K$122</f>
        <v>30</v>
      </c>
      <c r="AH29" s="236"/>
      <c r="AI29" s="236"/>
      <c r="AJ29" s="236"/>
      <c r="AK29" s="236"/>
      <c r="AL29" s="236"/>
      <c r="AM29" s="236"/>
      <c r="AN29" s="236"/>
      <c r="AO29" s="236"/>
      <c r="AP29" s="236">
        <f>'Aux Datos 2'!$K$121</f>
        <v>36</v>
      </c>
      <c r="AQ29" s="236"/>
      <c r="AR29" s="236"/>
      <c r="AS29" s="236"/>
      <c r="AT29" s="236"/>
      <c r="AU29" s="236"/>
      <c r="AV29" s="236"/>
      <c r="AW29" s="236"/>
      <c r="AX29" s="236"/>
      <c r="AY29" s="279">
        <f>+'Aux Datos 1'!AM$35</f>
        <v>1.2</v>
      </c>
      <c r="AZ29" s="279"/>
      <c r="BA29" s="279"/>
      <c r="BB29" s="279"/>
      <c r="BC29" s="279"/>
      <c r="BD29" s="279"/>
      <c r="BE29" s="279"/>
      <c r="BF29" s="279"/>
      <c r="BG29" s="279"/>
      <c r="BJ29" s="230"/>
      <c r="BK29" s="230"/>
      <c r="BL29" s="21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3"/>
    </row>
    <row r="30" spans="1:89" ht="15" customHeight="1" x14ac:dyDescent="0.3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24"/>
      <c r="O30" s="24"/>
      <c r="P30" s="24"/>
      <c r="Q30" s="24"/>
      <c r="R30" s="24"/>
      <c r="S30" s="24"/>
      <c r="T30" s="25">
        <f t="shared" si="0"/>
        <v>3</v>
      </c>
      <c r="V30" s="264">
        <f>IF(AY30=0,0,INDEX('Aux Datos 1'!$AT:$BF,MATCH('Aux Datos 1'!$AT$35,'Aux Datos 1'!$AT:$AT,0),MATCH(LEFT(X30,3),'Aux Datos 1'!$AT$7:$BF$7,0)))</f>
        <v>3</v>
      </c>
      <c r="W30" s="264"/>
      <c r="X30" s="261" t="s">
        <v>132</v>
      </c>
      <c r="Y30" s="274"/>
      <c r="Z30" s="274"/>
      <c r="AA30" s="274"/>
      <c r="AB30" s="274"/>
      <c r="AC30" s="274"/>
      <c r="AD30" s="274"/>
      <c r="AE30" s="274"/>
      <c r="AF30" s="274"/>
      <c r="AG30" s="262">
        <f>'Aux Datos 2'!$L$122</f>
        <v>30</v>
      </c>
      <c r="AH30" s="262"/>
      <c r="AI30" s="262"/>
      <c r="AJ30" s="262"/>
      <c r="AK30" s="262"/>
      <c r="AL30" s="262"/>
      <c r="AM30" s="262"/>
      <c r="AN30" s="262"/>
      <c r="AO30" s="262"/>
      <c r="AP30" s="262">
        <f>'Aux Datos 2'!$L$121</f>
        <v>40</v>
      </c>
      <c r="AQ30" s="262"/>
      <c r="AR30" s="262"/>
      <c r="AS30" s="262"/>
      <c r="AT30" s="262"/>
      <c r="AU30" s="262"/>
      <c r="AV30" s="262"/>
      <c r="AW30" s="262"/>
      <c r="AX30" s="262"/>
      <c r="AY30" s="280">
        <f>+'Aux Datos 1'!AN$35</f>
        <v>1.3333333333333333</v>
      </c>
      <c r="AZ30" s="280"/>
      <c r="BA30" s="280"/>
      <c r="BB30" s="280"/>
      <c r="BC30" s="280"/>
      <c r="BD30" s="280"/>
      <c r="BE30" s="280"/>
      <c r="BF30" s="280"/>
      <c r="BG30" s="280"/>
      <c r="BJ30" s="230">
        <v>3</v>
      </c>
      <c r="BK30" s="230"/>
      <c r="BL30" s="243" t="s">
        <v>53</v>
      </c>
      <c r="BM30" s="244"/>
      <c r="BN30" s="244"/>
      <c r="BO30" s="244"/>
      <c r="BP30" s="244"/>
      <c r="BQ30" s="244"/>
      <c r="BR30" s="244"/>
      <c r="BS30" s="244"/>
      <c r="BT30" s="244"/>
      <c r="BU30" s="244"/>
      <c r="BV30" s="244"/>
      <c r="BW30" s="244"/>
      <c r="BX30" s="244"/>
      <c r="BY30" s="244"/>
      <c r="BZ30" s="244"/>
      <c r="CA30" s="244"/>
      <c r="CB30" s="244"/>
      <c r="CC30" s="244"/>
      <c r="CD30" s="244"/>
      <c r="CE30" s="244"/>
      <c r="CF30" s="244"/>
      <c r="CG30" s="244"/>
      <c r="CH30" s="244"/>
      <c r="CI30" s="244"/>
      <c r="CJ30" s="244"/>
      <c r="CK30" s="245"/>
    </row>
    <row r="31" spans="1:89" x14ac:dyDescent="0.3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24"/>
      <c r="O31" s="24"/>
      <c r="P31" s="24"/>
      <c r="Q31" s="24"/>
      <c r="R31" s="24"/>
      <c r="S31" s="24"/>
      <c r="T31" s="25">
        <f t="shared" si="0"/>
        <v>3</v>
      </c>
      <c r="V31" s="235">
        <f>IF(AY31=0,0,INDEX('Aux Datos 1'!$AT:$BF,MATCH('Aux Datos 1'!$AT$35,'Aux Datos 1'!$AT:$AT,0),MATCH(LEFT(X31,3),'Aux Datos 1'!$AT$7:$BF$7,0)))</f>
        <v>3</v>
      </c>
      <c r="W31" s="235"/>
      <c r="X31" s="265" t="s">
        <v>97</v>
      </c>
      <c r="Y31" s="266"/>
      <c r="Z31" s="266"/>
      <c r="AA31" s="266"/>
      <c r="AB31" s="266"/>
      <c r="AC31" s="266"/>
      <c r="AD31" s="266"/>
      <c r="AE31" s="266"/>
      <c r="AF31" s="266"/>
      <c r="AG31" s="236">
        <f>'Aux Datos 2'!$M$122</f>
        <v>35</v>
      </c>
      <c r="AH31" s="236"/>
      <c r="AI31" s="236"/>
      <c r="AJ31" s="236"/>
      <c r="AK31" s="236"/>
      <c r="AL31" s="236"/>
      <c r="AM31" s="236"/>
      <c r="AN31" s="236"/>
      <c r="AO31" s="236"/>
      <c r="AP31" s="236">
        <f>'Aux Datos 2'!$M$121</f>
        <v>42</v>
      </c>
      <c r="AQ31" s="236"/>
      <c r="AR31" s="236"/>
      <c r="AS31" s="236"/>
      <c r="AT31" s="236"/>
      <c r="AU31" s="236"/>
      <c r="AV31" s="236"/>
      <c r="AW31" s="236"/>
      <c r="AX31" s="236"/>
      <c r="AY31" s="279">
        <f>+'Aux Datos 1'!AO$35</f>
        <v>1.2</v>
      </c>
      <c r="AZ31" s="279"/>
      <c r="BA31" s="279"/>
      <c r="BB31" s="279"/>
      <c r="BC31" s="279"/>
      <c r="BD31" s="279"/>
      <c r="BE31" s="279"/>
      <c r="BF31" s="279"/>
      <c r="BG31" s="279"/>
      <c r="BJ31" s="230"/>
      <c r="BK31" s="230"/>
      <c r="BL31" s="21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3"/>
    </row>
    <row r="32" spans="1:89" x14ac:dyDescent="0.3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24"/>
      <c r="O32" s="24"/>
      <c r="P32" s="24"/>
      <c r="Q32" s="24"/>
      <c r="R32" s="24"/>
      <c r="S32" s="24"/>
      <c r="T32" s="25">
        <f t="shared" si="0"/>
        <v>3</v>
      </c>
      <c r="V32" s="264">
        <f>IF(AY32=0,0,INDEX('Aux Datos 1'!$AT:$BF,MATCH('Aux Datos 1'!$AT$35,'Aux Datos 1'!$AT:$AT,0),MATCH(LEFT(X32,3),'Aux Datos 1'!$AT$7:$BF$7,0)))</f>
        <v>3</v>
      </c>
      <c r="W32" s="264"/>
      <c r="X32" s="261" t="s">
        <v>98</v>
      </c>
      <c r="Y32" s="274"/>
      <c r="Z32" s="274"/>
      <c r="AA32" s="274"/>
      <c r="AB32" s="274"/>
      <c r="AC32" s="274"/>
      <c r="AD32" s="274"/>
      <c r="AE32" s="274"/>
      <c r="AF32" s="274"/>
      <c r="AG32" s="262">
        <f>'Aux Datos 2'!$N$122</f>
        <v>32</v>
      </c>
      <c r="AH32" s="262"/>
      <c r="AI32" s="262"/>
      <c r="AJ32" s="262"/>
      <c r="AK32" s="262"/>
      <c r="AL32" s="262"/>
      <c r="AM32" s="262"/>
      <c r="AN32" s="262"/>
      <c r="AO32" s="262"/>
      <c r="AP32" s="262">
        <f>'Aux Datos 2'!$N$121</f>
        <v>44</v>
      </c>
      <c r="AQ32" s="262"/>
      <c r="AR32" s="262"/>
      <c r="AS32" s="262"/>
      <c r="AT32" s="262"/>
      <c r="AU32" s="262"/>
      <c r="AV32" s="262"/>
      <c r="AW32" s="262"/>
      <c r="AX32" s="262"/>
      <c r="AY32" s="280">
        <f>+'Aux Datos 1'!AP$35</f>
        <v>1.375</v>
      </c>
      <c r="AZ32" s="280"/>
      <c r="BA32" s="280"/>
      <c r="BB32" s="280"/>
      <c r="BC32" s="280"/>
      <c r="BD32" s="280"/>
      <c r="BE32" s="280"/>
      <c r="BF32" s="280"/>
      <c r="BG32" s="280"/>
      <c r="BJ32" s="230">
        <v>3</v>
      </c>
      <c r="BK32" s="230"/>
      <c r="BL32" s="243" t="s">
        <v>54</v>
      </c>
      <c r="BM32" s="244"/>
      <c r="BN32" s="244"/>
      <c r="BO32" s="244"/>
      <c r="BP32" s="244"/>
      <c r="BQ32" s="244"/>
      <c r="BR32" s="244"/>
      <c r="BS32" s="244"/>
      <c r="BT32" s="244"/>
      <c r="BU32" s="244"/>
      <c r="BV32" s="244"/>
      <c r="BW32" s="244"/>
      <c r="BX32" s="244"/>
      <c r="BY32" s="244"/>
      <c r="BZ32" s="244"/>
      <c r="CA32" s="244"/>
      <c r="CB32" s="244"/>
      <c r="CC32" s="244"/>
      <c r="CD32" s="244"/>
      <c r="CE32" s="244"/>
      <c r="CF32" s="244"/>
      <c r="CG32" s="244"/>
      <c r="CH32" s="244"/>
      <c r="CI32" s="244"/>
      <c r="CJ32" s="244"/>
      <c r="CK32" s="245"/>
    </row>
    <row r="33" spans="1:89" x14ac:dyDescent="0.3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24"/>
      <c r="O33" s="24"/>
      <c r="P33" s="24"/>
      <c r="Q33" s="24"/>
      <c r="R33" s="24"/>
      <c r="S33" s="24"/>
      <c r="T33" s="25">
        <f t="shared" si="0"/>
        <v>3</v>
      </c>
      <c r="V33" s="235">
        <f>IF(AY33=0,0,INDEX('Aux Datos 1'!$AT:$BF,MATCH('Aux Datos 1'!$AT$35,'Aux Datos 1'!$AT:$AT,0),MATCH(LEFT(X33,3),'Aux Datos 1'!$AT$7:$BF$7,0)))</f>
        <v>3</v>
      </c>
      <c r="W33" s="235"/>
      <c r="X33" s="265" t="s">
        <v>99</v>
      </c>
      <c r="Y33" s="266"/>
      <c r="Z33" s="266"/>
      <c r="AA33" s="266"/>
      <c r="AB33" s="266"/>
      <c r="AC33" s="266"/>
      <c r="AD33" s="266"/>
      <c r="AE33" s="266"/>
      <c r="AF33" s="266"/>
      <c r="AG33" s="236">
        <f>'Aux Datos 2'!$O$122</f>
        <v>35</v>
      </c>
      <c r="AH33" s="236"/>
      <c r="AI33" s="236"/>
      <c r="AJ33" s="236"/>
      <c r="AK33" s="236"/>
      <c r="AL33" s="236"/>
      <c r="AM33" s="236"/>
      <c r="AN33" s="236"/>
      <c r="AO33" s="236"/>
      <c r="AP33" s="236">
        <f>'Aux Datos 2'!$O$121</f>
        <v>45</v>
      </c>
      <c r="AQ33" s="236"/>
      <c r="AR33" s="236"/>
      <c r="AS33" s="236"/>
      <c r="AT33" s="236"/>
      <c r="AU33" s="236"/>
      <c r="AV33" s="236"/>
      <c r="AW33" s="236"/>
      <c r="AX33" s="236"/>
      <c r="AY33" s="279">
        <f>+'Aux Datos 1'!AQ$35</f>
        <v>1.2857142857142858</v>
      </c>
      <c r="AZ33" s="279"/>
      <c r="BA33" s="279"/>
      <c r="BB33" s="279"/>
      <c r="BC33" s="279"/>
      <c r="BD33" s="279"/>
      <c r="BE33" s="279"/>
      <c r="BF33" s="279"/>
      <c r="BG33" s="279"/>
      <c r="BJ33" s="230"/>
      <c r="BK33" s="230"/>
      <c r="BL33" s="21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3"/>
    </row>
    <row r="34" spans="1:89" x14ac:dyDescent="0.3">
      <c r="A34" s="14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27"/>
      <c r="O34" s="27"/>
      <c r="P34" s="27"/>
      <c r="Q34" s="27"/>
      <c r="R34" s="27"/>
      <c r="S34" s="27"/>
      <c r="T34" s="27"/>
    </row>
    <row r="35" spans="1:89" ht="15" customHeight="1" x14ac:dyDescent="0.3"/>
    <row r="36" spans="1:89" ht="15" customHeight="1" x14ac:dyDescent="0.3"/>
    <row r="37" spans="1:89" ht="15" customHeight="1" x14ac:dyDescent="0.3"/>
    <row r="38" spans="1:89" ht="15" customHeight="1" x14ac:dyDescent="0.3"/>
    <row r="39" spans="1:89" ht="15" customHeight="1" x14ac:dyDescent="0.3"/>
    <row r="40" spans="1:89" ht="15" customHeight="1" x14ac:dyDescent="0.3"/>
    <row r="41" spans="1:89" ht="15" customHeight="1" x14ac:dyDescent="0.3"/>
    <row r="42" spans="1:89" ht="15" customHeight="1" x14ac:dyDescent="0.3"/>
    <row r="43" spans="1:89" ht="15" customHeight="1" x14ac:dyDescent="0.3"/>
    <row r="44" spans="1:89" ht="15" customHeight="1" x14ac:dyDescent="0.3"/>
    <row r="45" spans="1:89" ht="15" customHeight="1" x14ac:dyDescent="0.3"/>
    <row r="46" spans="1:89" ht="15" customHeight="1" x14ac:dyDescent="0.3"/>
    <row r="47" spans="1:89" ht="15" customHeight="1" x14ac:dyDescent="0.3"/>
    <row r="48" spans="1:89" ht="15" customHeight="1" x14ac:dyDescent="0.3"/>
    <row r="49" ht="15" customHeight="1" x14ac:dyDescent="0.3"/>
    <row r="50" ht="15" customHeight="1" x14ac:dyDescent="0.3"/>
  </sheetData>
  <customSheetViews>
    <customSheetView guid="{866E79C6-ED26-4269-9589-BDD48744743B}" showGridLines="0" showRowCol="0" hiddenRows="1" hiddenColumns="1">
      <selection activeCell="A2" sqref="A2"/>
      <pageMargins left="0.511811024" right="0.511811024" top="0.78740157499999996" bottom="0.78740157499999996" header="0.31496062000000002" footer="0.31496062000000002"/>
      <pageSetup paperSize="9" orientation="portrait" horizontalDpi="4294967293" verticalDpi="4294967293" r:id="rId1"/>
    </customSheetView>
  </customSheetViews>
  <mergeCells count="82">
    <mergeCell ref="BJ10:CK16"/>
    <mergeCell ref="BX6:BZ7"/>
    <mergeCell ref="CA7:CL7"/>
    <mergeCell ref="BJ19:CK25"/>
    <mergeCell ref="R22:S22"/>
    <mergeCell ref="V24:W24"/>
    <mergeCell ref="AG24:AO24"/>
    <mergeCell ref="AP24:AX24"/>
    <mergeCell ref="AY24:BG24"/>
    <mergeCell ref="X24:AF24"/>
    <mergeCell ref="AG22:AO22"/>
    <mergeCell ref="AP22:AX22"/>
    <mergeCell ref="AY22:BG22"/>
    <mergeCell ref="AG21:AO21"/>
    <mergeCell ref="AP21:AX21"/>
    <mergeCell ref="AY21:BG21"/>
    <mergeCell ref="N23:O23"/>
    <mergeCell ref="R23:S23"/>
    <mergeCell ref="V22:W22"/>
    <mergeCell ref="X22:AF22"/>
    <mergeCell ref="B6:C6"/>
    <mergeCell ref="A10:B10"/>
    <mergeCell ref="A11:B11"/>
    <mergeCell ref="A12:B12"/>
    <mergeCell ref="A16:B16"/>
    <mergeCell ref="X21:AF21"/>
    <mergeCell ref="V23:W23"/>
    <mergeCell ref="X23:AF23"/>
    <mergeCell ref="AG23:AO23"/>
    <mergeCell ref="AP23:AX23"/>
    <mergeCell ref="AY23:BG23"/>
    <mergeCell ref="AY25:BG25"/>
    <mergeCell ref="V26:W26"/>
    <mergeCell ref="X26:AF26"/>
    <mergeCell ref="AG26:AO26"/>
    <mergeCell ref="AP26:AX26"/>
    <mergeCell ref="AY26:BG26"/>
    <mergeCell ref="V28:W28"/>
    <mergeCell ref="V25:W25"/>
    <mergeCell ref="X25:AF25"/>
    <mergeCell ref="AG25:AO25"/>
    <mergeCell ref="AP25:AX25"/>
    <mergeCell ref="BL28:CK28"/>
    <mergeCell ref="V27:W27"/>
    <mergeCell ref="X27:AF27"/>
    <mergeCell ref="AG27:AO27"/>
    <mergeCell ref="AP27:AX27"/>
    <mergeCell ref="AY27:BG27"/>
    <mergeCell ref="BJ28:BK29"/>
    <mergeCell ref="V29:W29"/>
    <mergeCell ref="X29:AF29"/>
    <mergeCell ref="AG29:AO29"/>
    <mergeCell ref="AY28:BG28"/>
    <mergeCell ref="X28:AF28"/>
    <mergeCell ref="AG28:AO28"/>
    <mergeCell ref="AP28:AX28"/>
    <mergeCell ref="AP29:AX29"/>
    <mergeCell ref="AY29:BG29"/>
    <mergeCell ref="BJ30:BK31"/>
    <mergeCell ref="BL30:CK30"/>
    <mergeCell ref="V32:W32"/>
    <mergeCell ref="X32:AF32"/>
    <mergeCell ref="AG32:AO32"/>
    <mergeCell ref="AP32:AX32"/>
    <mergeCell ref="AY32:BG32"/>
    <mergeCell ref="V30:W30"/>
    <mergeCell ref="X30:AF30"/>
    <mergeCell ref="AG30:AO30"/>
    <mergeCell ref="AP30:AX30"/>
    <mergeCell ref="AY30:BG30"/>
    <mergeCell ref="BJ32:BK33"/>
    <mergeCell ref="BL32:CK32"/>
    <mergeCell ref="V33:W33"/>
    <mergeCell ref="X33:AF33"/>
    <mergeCell ref="AG33:AO33"/>
    <mergeCell ref="AP33:AX33"/>
    <mergeCell ref="AY33:BG33"/>
    <mergeCell ref="V31:W31"/>
    <mergeCell ref="X31:AF31"/>
    <mergeCell ref="AG31:AO31"/>
    <mergeCell ref="AP31:AX31"/>
    <mergeCell ref="AY31:BG31"/>
  </mergeCells>
  <conditionalFormatting sqref="A10:B10">
    <cfRule type="iconSet" priority="150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1:B11">
    <cfRule type="iconSet" priority="149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2:B12">
    <cfRule type="iconSet" priority="148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6:B16">
    <cfRule type="iconSet" priority="147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B6:C6">
    <cfRule type="iconSet" priority="15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3">
    <cfRule type="iconSet" priority="19">
      <iconSet iconSet="4TrafficLights" showValue="0">
        <cfvo type="percent" val="0"/>
        <cfvo type="num" val="1"/>
        <cfvo type="num" val="2"/>
        <cfvo type="num" val="3"/>
      </iconSet>
    </cfRule>
    <cfRule type="iconSet" priority="18">
      <iconSet iconSet="4TrafficLights" showValue="0">
        <cfvo type="percent" val="0"/>
        <cfvo type="num" val="1"/>
        <cfvo type="num" val="2"/>
        <cfvo type="num" val="3"/>
      </iconSet>
    </cfRule>
    <cfRule type="iconSet" priority="20">
      <iconSet iconSet="4TrafficLights" showValue="0">
        <cfvo type="percent" val="0"/>
        <cfvo type="num" val="1"/>
        <cfvo type="num" val="2"/>
        <cfvo type="num" val="3"/>
      </iconSet>
    </cfRule>
    <cfRule type="iconSet" priority="16">
      <iconSet iconSet="4TrafficLights" showValue="0">
        <cfvo type="percent" val="0"/>
        <cfvo type="num" val="1"/>
        <cfvo type="num" val="2"/>
        <cfvo type="num" val="3"/>
      </iconSet>
    </cfRule>
    <cfRule type="iconSet" priority="17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5">
    <cfRule type="iconSet" priority="40">
      <iconSet iconSet="4TrafficLights" showValue="0">
        <cfvo type="percent" val="0"/>
        <cfvo type="num" val="1"/>
        <cfvo type="num" val="2"/>
        <cfvo type="num" val="3"/>
      </iconSet>
    </cfRule>
    <cfRule type="iconSet" priority="41">
      <iconSet iconSet="4TrafficLights" showValue="0">
        <cfvo type="percent" val="0"/>
        <cfvo type="num" val="1"/>
        <cfvo type="num" val="2"/>
        <cfvo type="num" val="3"/>
      </iconSet>
    </cfRule>
    <cfRule type="iconSet" priority="42">
      <iconSet iconSet="4TrafficLights" showValue="0">
        <cfvo type="percent" val="0"/>
        <cfvo type="num" val="1"/>
        <cfvo type="num" val="2"/>
        <cfvo type="num" val="3"/>
      </iconSet>
    </cfRule>
    <cfRule type="iconSet" priority="38">
      <iconSet iconSet="4TrafficLights" showValue="0">
        <cfvo type="percent" val="0"/>
        <cfvo type="num" val="1"/>
        <cfvo type="num" val="2"/>
        <cfvo type="num" val="3"/>
      </iconSet>
    </cfRule>
    <cfRule type="iconSet" priority="39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7">
    <cfRule type="iconSet" priority="64">
      <iconSet iconSet="4TrafficLights" showValue="0">
        <cfvo type="percent" val="0"/>
        <cfvo type="num" val="1"/>
        <cfvo type="num" val="2"/>
        <cfvo type="num" val="3"/>
      </iconSet>
    </cfRule>
    <cfRule type="iconSet" priority="65">
      <iconSet iconSet="4TrafficLights" showValue="0">
        <cfvo type="percent" val="0"/>
        <cfvo type="num" val="1"/>
        <cfvo type="num" val="2"/>
        <cfvo type="num" val="3"/>
      </iconSet>
    </cfRule>
    <cfRule type="iconSet" priority="66">
      <iconSet iconSet="4TrafficLights" showValue="0">
        <cfvo type="percent" val="0"/>
        <cfvo type="num" val="1"/>
        <cfvo type="num" val="2"/>
        <cfvo type="num" val="3"/>
      </iconSet>
    </cfRule>
    <cfRule type="iconSet" priority="67">
      <iconSet iconSet="4TrafficLights" showValue="0">
        <cfvo type="percent" val="0"/>
        <cfvo type="num" val="1"/>
        <cfvo type="num" val="2"/>
        <cfvo type="num" val="3"/>
      </iconSet>
    </cfRule>
    <cfRule type="iconSet" priority="68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9">
    <cfRule type="iconSet" priority="90">
      <iconSet iconSet="4TrafficLights" showValue="0">
        <cfvo type="percent" val="0"/>
        <cfvo type="num" val="1"/>
        <cfvo type="num" val="2"/>
        <cfvo type="num" val="3"/>
      </iconSet>
    </cfRule>
    <cfRule type="iconSet" priority="89">
      <iconSet iconSet="4TrafficLights" showValue="0">
        <cfvo type="percent" val="0"/>
        <cfvo type="num" val="1"/>
        <cfvo type="num" val="2"/>
        <cfvo type="num" val="3"/>
      </iconSet>
    </cfRule>
    <cfRule type="iconSet" priority="88">
      <iconSet iconSet="4TrafficLights" showValue="0">
        <cfvo type="percent" val="0"/>
        <cfvo type="num" val="1"/>
        <cfvo type="num" val="2"/>
        <cfvo type="num" val="3"/>
      </iconSet>
    </cfRule>
    <cfRule type="iconSet" priority="87">
      <iconSet iconSet="4TrafficLights" showValue="0">
        <cfvo type="percent" val="0"/>
        <cfvo type="num" val="1"/>
        <cfvo type="num" val="2"/>
        <cfvo type="num" val="3"/>
      </iconSet>
    </cfRule>
    <cfRule type="iconSet" priority="86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1">
    <cfRule type="iconSet" priority="110">
      <iconSet iconSet="4TrafficLights" showValue="0">
        <cfvo type="percent" val="0"/>
        <cfvo type="num" val="1"/>
        <cfvo type="num" val="2"/>
        <cfvo type="num" val="3"/>
      </iconSet>
    </cfRule>
    <cfRule type="iconSet" priority="114">
      <iconSet iconSet="4TrafficLights" showValue="0">
        <cfvo type="percent" val="0"/>
        <cfvo type="num" val="1"/>
        <cfvo type="num" val="2"/>
        <cfvo type="num" val="3"/>
      </iconSet>
    </cfRule>
    <cfRule type="iconSet" priority="113">
      <iconSet iconSet="4TrafficLights" showValue="0">
        <cfvo type="percent" val="0"/>
        <cfvo type="num" val="1"/>
        <cfvo type="num" val="2"/>
        <cfvo type="num" val="3"/>
      </iconSet>
    </cfRule>
    <cfRule type="iconSet" priority="112">
      <iconSet iconSet="4TrafficLights" showValue="0">
        <cfvo type="percent" val="0"/>
        <cfvo type="num" val="1"/>
        <cfvo type="num" val="2"/>
        <cfvo type="num" val="3"/>
      </iconSet>
    </cfRule>
    <cfRule type="iconSet" priority="11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3">
    <cfRule type="iconSet" priority="133">
      <iconSet iconSet="4TrafficLights" showValue="0">
        <cfvo type="percent" val="0"/>
        <cfvo type="num" val="1"/>
        <cfvo type="num" val="2"/>
        <cfvo type="num" val="3"/>
      </iconSet>
    </cfRule>
    <cfRule type="iconSet" priority="136">
      <iconSet iconSet="4TrafficLights" showValue="0">
        <cfvo type="percent" val="0"/>
        <cfvo type="num" val="1"/>
        <cfvo type="num" val="2"/>
        <cfvo type="num" val="3"/>
      </iconSet>
    </cfRule>
    <cfRule type="iconSet" priority="135">
      <iconSet iconSet="4TrafficLights" showValue="0">
        <cfvo type="percent" val="0"/>
        <cfvo type="num" val="1"/>
        <cfvo type="num" val="2"/>
        <cfvo type="num" val="3"/>
      </iconSet>
    </cfRule>
    <cfRule type="iconSet" priority="134">
      <iconSet iconSet="4TrafficLights" showValue="0">
        <cfvo type="percent" val="0"/>
        <cfvo type="num" val="1"/>
        <cfvo type="num" val="2"/>
        <cfvo type="num" val="3"/>
      </iconSet>
    </cfRule>
    <cfRule type="iconSet" priority="132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2:W22">
    <cfRule type="iconSet" priority="46">
      <iconSet iconSet="4TrafficLights" showValue="0">
        <cfvo type="percent" val="0"/>
        <cfvo type="num" val="1"/>
        <cfvo type="num" val="2"/>
        <cfvo type="num" val="3"/>
      </iconSet>
    </cfRule>
    <cfRule type="iconSet" priority="22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2:W25">
    <cfRule type="iconSet" priority="48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2:W28">
    <cfRule type="iconSet" priority="146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3:W23">
    <cfRule type="iconSet" priority="2">
      <iconSet iconSet="4TrafficLights" showValue="0">
        <cfvo type="percent" val="0"/>
        <cfvo type="num" val="1"/>
        <cfvo type="num" val="2"/>
        <cfvo type="num" val="3"/>
      </iconSet>
    </cfRule>
    <cfRule type="iconSet" priority="3">
      <iconSet iconSet="4TrafficLights" showValue="0">
        <cfvo type="percent" val="0"/>
        <cfvo type="num" val="1"/>
        <cfvo type="num" val="2"/>
        <cfvo type="num" val="3"/>
      </iconSet>
    </cfRule>
    <cfRule type="iconSet" priority="4">
      <iconSet iconSet="4TrafficLights" showValue="0">
        <cfvo type="percent" val="0"/>
        <cfvo type="num" val="1"/>
        <cfvo type="num" val="2"/>
        <cfvo type="num" val="3"/>
      </iconSet>
    </cfRule>
    <cfRule type="iconSet" priority="5">
      <iconSet iconSet="4TrafficLights" showValue="0">
        <cfvo type="percent" val="0"/>
        <cfvo type="num" val="1"/>
        <cfvo type="num" val="2"/>
        <cfvo type="num" val="3"/>
      </iconSet>
    </cfRule>
    <cfRule type="iconSet" priority="6">
      <iconSet iconSet="4TrafficLights" showValue="0">
        <cfvo type="percent" val="0"/>
        <cfvo type="num" val="1"/>
        <cfvo type="num" val="2"/>
        <cfvo type="num" val="3"/>
      </iconSet>
    </cfRule>
    <cfRule type="iconSet" priority="7">
      <iconSet iconSet="4TrafficLights" showValue="0">
        <cfvo type="percent" val="0"/>
        <cfvo type="num" val="1"/>
        <cfvo type="num" val="2"/>
        <cfvo type="num" val="3"/>
      </iconSet>
    </cfRule>
    <cfRule type="iconSet" priority="8">
      <iconSet iconSet="4TrafficLights" showValue="0">
        <cfvo type="percent" val="0"/>
        <cfvo type="num" val="1"/>
        <cfvo type="num" val="2"/>
        <cfvo type="num" val="3"/>
      </iconSet>
    </cfRule>
    <cfRule type="iconSet" priority="9">
      <iconSet iconSet="4TrafficLights" showValue="0">
        <cfvo type="percent" val="0"/>
        <cfvo type="num" val="1"/>
        <cfvo type="num" val="2"/>
        <cfvo type="num" val="3"/>
      </iconSet>
    </cfRule>
    <cfRule type="iconSet" priority="10">
      <iconSet iconSet="4TrafficLights" showValue="0">
        <cfvo type="percent" val="0"/>
        <cfvo type="num" val="1"/>
        <cfvo type="num" val="2"/>
        <cfvo type="num" val="3"/>
      </iconSet>
    </cfRule>
    <cfRule type="iconSet" priority="11">
      <iconSet iconSet="4TrafficLights" showValue="0">
        <cfvo type="percent" val="0"/>
        <cfvo type="num" val="1"/>
        <cfvo type="num" val="2"/>
        <cfvo type="num" val="3"/>
      </iconSet>
    </cfRule>
    <cfRule type="iconSet" priority="12">
      <iconSet iconSet="4TrafficLights" showValue="0">
        <cfvo type="percent" val="0"/>
        <cfvo type="num" val="1"/>
        <cfvo type="num" val="2"/>
        <cfvo type="num" val="3"/>
      </iconSet>
    </cfRule>
    <cfRule type="iconSet" priority="13">
      <iconSet iconSet="4TrafficLights" showValue="0">
        <cfvo type="percent" val="0"/>
        <cfvo type="num" val="1"/>
        <cfvo type="num" val="2"/>
        <cfvo type="num" val="3"/>
      </iconSet>
    </cfRule>
    <cfRule type="iconSet" priority="14">
      <iconSet iconSet="4TrafficLights" showValue="0">
        <cfvo type="percent" val="0"/>
        <cfvo type="num" val="1"/>
        <cfvo type="num" val="2"/>
        <cfvo type="num" val="3"/>
      </iconSet>
    </cfRule>
    <cfRule type="iconSet" priority="15">
      <iconSet iconSet="4TrafficLights" showValue="0">
        <cfvo type="percent" val="0"/>
        <cfvo type="num" val="1"/>
        <cfvo type="num" val="2"/>
        <cfvo type="num" val="3"/>
      </iconSet>
    </cfRule>
    <cfRule type="iconSet" priority="21">
      <iconSet iconSet="4TrafficLights" showValue="0">
        <cfvo type="percent" val="0"/>
        <cfvo type="num" val="1"/>
        <cfvo type="num" val="2"/>
        <cfvo type="num" val="3"/>
      </iconSet>
    </cfRule>
    <cfRule type="iconSet" priority="1">
      <iconSet iconSet="4TrafficLights" showValue="0">
        <cfvo type="percent" val="0"/>
        <cfvo type="num" val="1"/>
        <cfvo type="num" val="2"/>
        <cfvo type="num" val="3"/>
      </iconSet>
    </cfRule>
    <cfRule type="iconSet" priority="45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4:W24">
    <cfRule type="iconSet" priority="44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5:W25">
    <cfRule type="iconSet" priority="23">
      <iconSet iconSet="4TrafficLights" showValue="0">
        <cfvo type="percent" val="0"/>
        <cfvo type="num" val="1"/>
        <cfvo type="num" val="2"/>
        <cfvo type="num" val="3"/>
      </iconSet>
    </cfRule>
    <cfRule type="iconSet" priority="24">
      <iconSet iconSet="4TrafficLights" showValue="0">
        <cfvo type="percent" val="0"/>
        <cfvo type="num" val="1"/>
        <cfvo type="num" val="2"/>
        <cfvo type="num" val="3"/>
      </iconSet>
    </cfRule>
    <cfRule type="iconSet" priority="25">
      <iconSet iconSet="4TrafficLights" showValue="0">
        <cfvo type="percent" val="0"/>
        <cfvo type="num" val="1"/>
        <cfvo type="num" val="2"/>
        <cfvo type="num" val="3"/>
      </iconSet>
    </cfRule>
    <cfRule type="iconSet" priority="26">
      <iconSet iconSet="4TrafficLights" showValue="0">
        <cfvo type="percent" val="0"/>
        <cfvo type="num" val="1"/>
        <cfvo type="num" val="2"/>
        <cfvo type="num" val="3"/>
      </iconSet>
    </cfRule>
    <cfRule type="iconSet" priority="27">
      <iconSet iconSet="4TrafficLights" showValue="0">
        <cfvo type="percent" val="0"/>
        <cfvo type="num" val="1"/>
        <cfvo type="num" val="2"/>
        <cfvo type="num" val="3"/>
      </iconSet>
    </cfRule>
    <cfRule type="iconSet" priority="28">
      <iconSet iconSet="4TrafficLights" showValue="0">
        <cfvo type="percent" val="0"/>
        <cfvo type="num" val="1"/>
        <cfvo type="num" val="2"/>
        <cfvo type="num" val="3"/>
      </iconSet>
    </cfRule>
    <cfRule type="iconSet" priority="29">
      <iconSet iconSet="4TrafficLights" showValue="0">
        <cfvo type="percent" val="0"/>
        <cfvo type="num" val="1"/>
        <cfvo type="num" val="2"/>
        <cfvo type="num" val="3"/>
      </iconSet>
    </cfRule>
    <cfRule type="iconSet" priority="30">
      <iconSet iconSet="4TrafficLights" showValue="0">
        <cfvo type="percent" val="0"/>
        <cfvo type="num" val="1"/>
        <cfvo type="num" val="2"/>
        <cfvo type="num" val="3"/>
      </iconSet>
    </cfRule>
    <cfRule type="iconSet" priority="31">
      <iconSet iconSet="4TrafficLights" showValue="0">
        <cfvo type="percent" val="0"/>
        <cfvo type="num" val="1"/>
        <cfvo type="num" val="2"/>
        <cfvo type="num" val="3"/>
      </iconSet>
    </cfRule>
    <cfRule type="iconSet" priority="32">
      <iconSet iconSet="4TrafficLights" showValue="0">
        <cfvo type="percent" val="0"/>
        <cfvo type="num" val="1"/>
        <cfvo type="num" val="2"/>
        <cfvo type="num" val="3"/>
      </iconSet>
    </cfRule>
    <cfRule type="iconSet" priority="33">
      <iconSet iconSet="4TrafficLights" showValue="0">
        <cfvo type="percent" val="0"/>
        <cfvo type="num" val="1"/>
        <cfvo type="num" val="2"/>
        <cfvo type="num" val="3"/>
      </iconSet>
    </cfRule>
    <cfRule type="iconSet" priority="34">
      <iconSet iconSet="4TrafficLights" showValue="0">
        <cfvo type="percent" val="0"/>
        <cfvo type="num" val="1"/>
        <cfvo type="num" val="2"/>
        <cfvo type="num" val="3"/>
      </iconSet>
    </cfRule>
    <cfRule type="iconSet" priority="35">
      <iconSet iconSet="4TrafficLights" showValue="0">
        <cfvo type="percent" val="0"/>
        <cfvo type="num" val="1"/>
        <cfvo type="num" val="2"/>
        <cfvo type="num" val="3"/>
      </iconSet>
    </cfRule>
    <cfRule type="iconSet" priority="36">
      <iconSet iconSet="4TrafficLights" showValue="0">
        <cfvo type="percent" val="0"/>
        <cfvo type="num" val="1"/>
        <cfvo type="num" val="2"/>
        <cfvo type="num" val="3"/>
      </iconSet>
    </cfRule>
    <cfRule type="iconSet" priority="37">
      <iconSet iconSet="4TrafficLights" showValue="0">
        <cfvo type="percent" val="0"/>
        <cfvo type="num" val="1"/>
        <cfvo type="num" val="2"/>
        <cfvo type="num" val="3"/>
      </iconSet>
    </cfRule>
    <cfRule type="iconSet" priority="43">
      <iconSet iconSet="4TrafficLights" showValue="0">
        <cfvo type="percent" val="0"/>
        <cfvo type="num" val="1"/>
        <cfvo type="num" val="2"/>
        <cfvo type="num" val="3"/>
      </iconSet>
    </cfRule>
    <cfRule type="iconSet" priority="47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6:W26">
    <cfRule type="iconSet" priority="94">
      <iconSet iconSet="4TrafficLights" showValue="0">
        <cfvo type="percent" val="0"/>
        <cfvo type="num" val="1"/>
        <cfvo type="num" val="2"/>
        <cfvo type="num" val="3"/>
      </iconSet>
    </cfRule>
    <cfRule type="iconSet" priority="70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6:W33">
    <cfRule type="iconSet" priority="143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7:W27">
    <cfRule type="iconSet" priority="49">
      <iconSet iconSet="4TrafficLights" showValue="0">
        <cfvo type="percent" val="0"/>
        <cfvo type="num" val="1"/>
        <cfvo type="num" val="2"/>
        <cfvo type="num" val="3"/>
      </iconSet>
    </cfRule>
    <cfRule type="iconSet" priority="50">
      <iconSet iconSet="4TrafficLights" showValue="0">
        <cfvo type="percent" val="0"/>
        <cfvo type="num" val="1"/>
        <cfvo type="num" val="2"/>
        <cfvo type="num" val="3"/>
      </iconSet>
    </cfRule>
    <cfRule type="iconSet" priority="58">
      <iconSet iconSet="4TrafficLights" showValue="0">
        <cfvo type="percent" val="0"/>
        <cfvo type="num" val="1"/>
        <cfvo type="num" val="2"/>
        <cfvo type="num" val="3"/>
      </iconSet>
    </cfRule>
    <cfRule type="iconSet" priority="93">
      <iconSet iconSet="4TrafficLights" showValue="0">
        <cfvo type="percent" val="0"/>
        <cfvo type="num" val="1"/>
        <cfvo type="num" val="2"/>
        <cfvo type="num" val="3"/>
      </iconSet>
    </cfRule>
    <cfRule type="iconSet" priority="57">
      <iconSet iconSet="4TrafficLights" showValue="0">
        <cfvo type="percent" val="0"/>
        <cfvo type="num" val="1"/>
        <cfvo type="num" val="2"/>
        <cfvo type="num" val="3"/>
      </iconSet>
    </cfRule>
    <cfRule type="iconSet" priority="56">
      <iconSet iconSet="4TrafficLights" showValue="0">
        <cfvo type="percent" val="0"/>
        <cfvo type="num" val="1"/>
        <cfvo type="num" val="2"/>
        <cfvo type="num" val="3"/>
      </iconSet>
    </cfRule>
    <cfRule type="iconSet" priority="55">
      <iconSet iconSet="4TrafficLights" showValue="0">
        <cfvo type="percent" val="0"/>
        <cfvo type="num" val="1"/>
        <cfvo type="num" val="2"/>
        <cfvo type="num" val="3"/>
      </iconSet>
    </cfRule>
    <cfRule type="iconSet" priority="54">
      <iconSet iconSet="4TrafficLights" showValue="0">
        <cfvo type="percent" val="0"/>
        <cfvo type="num" val="1"/>
        <cfvo type="num" val="2"/>
        <cfvo type="num" val="3"/>
      </iconSet>
    </cfRule>
    <cfRule type="iconSet" priority="53">
      <iconSet iconSet="4TrafficLights" showValue="0">
        <cfvo type="percent" val="0"/>
        <cfvo type="num" val="1"/>
        <cfvo type="num" val="2"/>
        <cfvo type="num" val="3"/>
      </iconSet>
    </cfRule>
    <cfRule type="iconSet" priority="52">
      <iconSet iconSet="4TrafficLights" showValue="0">
        <cfvo type="percent" val="0"/>
        <cfvo type="num" val="1"/>
        <cfvo type="num" val="2"/>
        <cfvo type="num" val="3"/>
      </iconSet>
    </cfRule>
    <cfRule type="iconSet" priority="51">
      <iconSet iconSet="4TrafficLights" showValue="0">
        <cfvo type="percent" val="0"/>
        <cfvo type="num" val="1"/>
        <cfvo type="num" val="2"/>
        <cfvo type="num" val="3"/>
      </iconSet>
    </cfRule>
    <cfRule type="iconSet" priority="60">
      <iconSet iconSet="4TrafficLights" showValue="0">
        <cfvo type="percent" val="0"/>
        <cfvo type="num" val="1"/>
        <cfvo type="num" val="2"/>
        <cfvo type="num" val="3"/>
      </iconSet>
    </cfRule>
    <cfRule type="iconSet" priority="69">
      <iconSet iconSet="4TrafficLights" showValue="0">
        <cfvo type="percent" val="0"/>
        <cfvo type="num" val="1"/>
        <cfvo type="num" val="2"/>
        <cfvo type="num" val="3"/>
      </iconSet>
    </cfRule>
    <cfRule type="iconSet" priority="63">
      <iconSet iconSet="4TrafficLights" showValue="0">
        <cfvo type="percent" val="0"/>
        <cfvo type="num" val="1"/>
        <cfvo type="num" val="2"/>
        <cfvo type="num" val="3"/>
      </iconSet>
    </cfRule>
    <cfRule type="iconSet" priority="62">
      <iconSet iconSet="4TrafficLights" showValue="0">
        <cfvo type="percent" val="0"/>
        <cfvo type="num" val="1"/>
        <cfvo type="num" val="2"/>
        <cfvo type="num" val="3"/>
      </iconSet>
    </cfRule>
    <cfRule type="iconSet" priority="61">
      <iconSet iconSet="4TrafficLights" showValue="0">
        <cfvo type="percent" val="0"/>
        <cfvo type="num" val="1"/>
        <cfvo type="num" val="2"/>
        <cfvo type="num" val="3"/>
      </iconSet>
    </cfRule>
    <cfRule type="iconSet" priority="59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8:W28">
    <cfRule type="iconSet" priority="92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9:W29">
    <cfRule type="iconSet" priority="77">
      <iconSet iconSet="4TrafficLights" showValue="0">
        <cfvo type="percent" val="0"/>
        <cfvo type="num" val="1"/>
        <cfvo type="num" val="2"/>
        <cfvo type="num" val="3"/>
      </iconSet>
    </cfRule>
    <cfRule type="iconSet" priority="78">
      <iconSet iconSet="4TrafficLights" showValue="0">
        <cfvo type="percent" val="0"/>
        <cfvo type="num" val="1"/>
        <cfvo type="num" val="2"/>
        <cfvo type="num" val="3"/>
      </iconSet>
    </cfRule>
    <cfRule type="iconSet" priority="79">
      <iconSet iconSet="4TrafficLights" showValue="0">
        <cfvo type="percent" val="0"/>
        <cfvo type="num" val="1"/>
        <cfvo type="num" val="2"/>
        <cfvo type="num" val="3"/>
      </iconSet>
    </cfRule>
    <cfRule type="iconSet" priority="80">
      <iconSet iconSet="4TrafficLights" showValue="0">
        <cfvo type="percent" val="0"/>
        <cfvo type="num" val="1"/>
        <cfvo type="num" val="2"/>
        <cfvo type="num" val="3"/>
      </iconSet>
    </cfRule>
    <cfRule type="iconSet" priority="81">
      <iconSet iconSet="4TrafficLights" showValue="0">
        <cfvo type="percent" val="0"/>
        <cfvo type="num" val="1"/>
        <cfvo type="num" val="2"/>
        <cfvo type="num" val="3"/>
      </iconSet>
    </cfRule>
    <cfRule type="iconSet" priority="82">
      <iconSet iconSet="4TrafficLights" showValue="0">
        <cfvo type="percent" val="0"/>
        <cfvo type="num" val="1"/>
        <cfvo type="num" val="2"/>
        <cfvo type="num" val="3"/>
      </iconSet>
    </cfRule>
    <cfRule type="iconSet" priority="83">
      <iconSet iconSet="4TrafficLights" showValue="0">
        <cfvo type="percent" val="0"/>
        <cfvo type="num" val="1"/>
        <cfvo type="num" val="2"/>
        <cfvo type="num" val="3"/>
      </iconSet>
    </cfRule>
    <cfRule type="iconSet" priority="84">
      <iconSet iconSet="4TrafficLights" showValue="0">
        <cfvo type="percent" val="0"/>
        <cfvo type="num" val="1"/>
        <cfvo type="num" val="2"/>
        <cfvo type="num" val="3"/>
      </iconSet>
    </cfRule>
    <cfRule type="iconSet" priority="85">
      <iconSet iconSet="4TrafficLights" showValue="0">
        <cfvo type="percent" val="0"/>
        <cfvo type="num" val="1"/>
        <cfvo type="num" val="2"/>
        <cfvo type="num" val="3"/>
      </iconSet>
    </cfRule>
    <cfRule type="iconSet" priority="75">
      <iconSet iconSet="4TrafficLights" showValue="0">
        <cfvo type="percent" val="0"/>
        <cfvo type="num" val="1"/>
        <cfvo type="num" val="2"/>
        <cfvo type="num" val="3"/>
      </iconSet>
    </cfRule>
    <cfRule type="iconSet" priority="74">
      <iconSet iconSet="4TrafficLights" showValue="0">
        <cfvo type="percent" val="0"/>
        <cfvo type="num" val="1"/>
        <cfvo type="num" val="2"/>
        <cfvo type="num" val="3"/>
      </iconSet>
    </cfRule>
    <cfRule type="iconSet" priority="73">
      <iconSet iconSet="4TrafficLights" showValue="0">
        <cfvo type="percent" val="0"/>
        <cfvo type="num" val="1"/>
        <cfvo type="num" val="2"/>
        <cfvo type="num" val="3"/>
      </iconSet>
    </cfRule>
    <cfRule type="iconSet" priority="72">
      <iconSet iconSet="4TrafficLights" showValue="0">
        <cfvo type="percent" val="0"/>
        <cfvo type="num" val="1"/>
        <cfvo type="num" val="2"/>
        <cfvo type="num" val="3"/>
      </iconSet>
    </cfRule>
    <cfRule type="iconSet" priority="71">
      <iconSet iconSet="4TrafficLights" showValue="0">
        <cfvo type="percent" val="0"/>
        <cfvo type="num" val="1"/>
        <cfvo type="num" val="2"/>
        <cfvo type="num" val="3"/>
      </iconSet>
    </cfRule>
    <cfRule type="iconSet" priority="91">
      <iconSet iconSet="4TrafficLights" showValue="0">
        <cfvo type="percent" val="0"/>
        <cfvo type="num" val="1"/>
        <cfvo type="num" val="2"/>
        <cfvo type="num" val="3"/>
      </iconSet>
    </cfRule>
    <cfRule type="iconSet" priority="76">
      <iconSet iconSet="4TrafficLights" showValue="0">
        <cfvo type="percent" val="0"/>
        <cfvo type="num" val="1"/>
        <cfvo type="num" val="2"/>
        <cfvo type="num" val="3"/>
      </iconSet>
    </cfRule>
    <cfRule type="iconSet" priority="14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0:W30">
    <cfRule type="iconSet" priority="140">
      <iconSet iconSet="4TrafficLights" showValue="0">
        <cfvo type="percent" val="0"/>
        <cfvo type="num" val="1"/>
        <cfvo type="num" val="2"/>
        <cfvo type="num" val="3"/>
      </iconSet>
    </cfRule>
    <cfRule type="iconSet" priority="116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1:W31">
    <cfRule type="iconSet" priority="95">
      <iconSet iconSet="4TrafficLights" showValue="0">
        <cfvo type="percent" val="0"/>
        <cfvo type="num" val="1"/>
        <cfvo type="num" val="2"/>
        <cfvo type="num" val="3"/>
      </iconSet>
    </cfRule>
    <cfRule type="iconSet" priority="99">
      <iconSet iconSet="4TrafficLights" showValue="0">
        <cfvo type="percent" val="0"/>
        <cfvo type="num" val="1"/>
        <cfvo type="num" val="2"/>
        <cfvo type="num" val="3"/>
      </iconSet>
    </cfRule>
    <cfRule type="iconSet" priority="100">
      <iconSet iconSet="4TrafficLights" showValue="0">
        <cfvo type="percent" val="0"/>
        <cfvo type="num" val="1"/>
        <cfvo type="num" val="2"/>
        <cfvo type="num" val="3"/>
      </iconSet>
    </cfRule>
    <cfRule type="iconSet" priority="98">
      <iconSet iconSet="4TrafficLights" showValue="0">
        <cfvo type="percent" val="0"/>
        <cfvo type="num" val="1"/>
        <cfvo type="num" val="2"/>
        <cfvo type="num" val="3"/>
      </iconSet>
    </cfRule>
    <cfRule type="iconSet" priority="109">
      <iconSet iconSet="4TrafficLights" showValue="0">
        <cfvo type="percent" val="0"/>
        <cfvo type="num" val="1"/>
        <cfvo type="num" val="2"/>
        <cfvo type="num" val="3"/>
      </iconSet>
    </cfRule>
    <cfRule type="iconSet" priority="103">
      <iconSet iconSet="4TrafficLights" showValue="0">
        <cfvo type="percent" val="0"/>
        <cfvo type="num" val="1"/>
        <cfvo type="num" val="2"/>
        <cfvo type="num" val="3"/>
      </iconSet>
    </cfRule>
    <cfRule type="iconSet" priority="102">
      <iconSet iconSet="4TrafficLights" showValue="0">
        <cfvo type="percent" val="0"/>
        <cfvo type="num" val="1"/>
        <cfvo type="num" val="2"/>
        <cfvo type="num" val="3"/>
      </iconSet>
    </cfRule>
    <cfRule type="iconSet" priority="105">
      <iconSet iconSet="4TrafficLights" showValue="0">
        <cfvo type="percent" val="0"/>
        <cfvo type="num" val="1"/>
        <cfvo type="num" val="2"/>
        <cfvo type="num" val="3"/>
      </iconSet>
    </cfRule>
    <cfRule type="iconSet" priority="106">
      <iconSet iconSet="4TrafficLights" showValue="0">
        <cfvo type="percent" val="0"/>
        <cfvo type="num" val="1"/>
        <cfvo type="num" val="2"/>
        <cfvo type="num" val="3"/>
      </iconSet>
    </cfRule>
    <cfRule type="iconSet" priority="139">
      <iconSet iconSet="4TrafficLights" showValue="0">
        <cfvo type="percent" val="0"/>
        <cfvo type="num" val="1"/>
        <cfvo type="num" val="2"/>
        <cfvo type="num" val="3"/>
      </iconSet>
    </cfRule>
    <cfRule type="iconSet" priority="115">
      <iconSet iconSet="4TrafficLights" showValue="0">
        <cfvo type="percent" val="0"/>
        <cfvo type="num" val="1"/>
        <cfvo type="num" val="2"/>
        <cfvo type="num" val="3"/>
      </iconSet>
    </cfRule>
    <cfRule type="iconSet" priority="96">
      <iconSet iconSet="4TrafficLights" showValue="0">
        <cfvo type="percent" val="0"/>
        <cfvo type="num" val="1"/>
        <cfvo type="num" val="2"/>
        <cfvo type="num" val="3"/>
      </iconSet>
    </cfRule>
    <cfRule type="iconSet" priority="101">
      <iconSet iconSet="4TrafficLights" showValue="0">
        <cfvo type="percent" val="0"/>
        <cfvo type="num" val="1"/>
        <cfvo type="num" val="2"/>
        <cfvo type="num" val="3"/>
      </iconSet>
    </cfRule>
    <cfRule type="iconSet" priority="107">
      <iconSet iconSet="4TrafficLights" showValue="0">
        <cfvo type="percent" val="0"/>
        <cfvo type="num" val="1"/>
        <cfvo type="num" val="2"/>
        <cfvo type="num" val="3"/>
      </iconSet>
    </cfRule>
    <cfRule type="iconSet" priority="108">
      <iconSet iconSet="4TrafficLights" showValue="0">
        <cfvo type="percent" val="0"/>
        <cfvo type="num" val="1"/>
        <cfvo type="num" val="2"/>
        <cfvo type="num" val="3"/>
      </iconSet>
    </cfRule>
    <cfRule type="iconSet" priority="104">
      <iconSet iconSet="4TrafficLights" showValue="0">
        <cfvo type="percent" val="0"/>
        <cfvo type="num" val="1"/>
        <cfvo type="num" val="2"/>
        <cfvo type="num" val="3"/>
      </iconSet>
    </cfRule>
    <cfRule type="iconSet" priority="97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2:W32">
    <cfRule type="iconSet" priority="138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3:W33">
    <cfRule type="iconSet" priority="120">
      <iconSet iconSet="4TrafficLights" showValue="0">
        <cfvo type="percent" val="0"/>
        <cfvo type="num" val="1"/>
        <cfvo type="num" val="2"/>
        <cfvo type="num" val="3"/>
      </iconSet>
    </cfRule>
    <cfRule type="iconSet" priority="121">
      <iconSet iconSet="4TrafficLights" showValue="0">
        <cfvo type="percent" val="0"/>
        <cfvo type="num" val="1"/>
        <cfvo type="num" val="2"/>
        <cfvo type="num" val="3"/>
      </iconSet>
    </cfRule>
    <cfRule type="iconSet" priority="122">
      <iconSet iconSet="4TrafficLights" showValue="0">
        <cfvo type="percent" val="0"/>
        <cfvo type="num" val="1"/>
        <cfvo type="num" val="2"/>
        <cfvo type="num" val="3"/>
      </iconSet>
    </cfRule>
    <cfRule type="iconSet" priority="123">
      <iconSet iconSet="4TrafficLights" showValue="0">
        <cfvo type="percent" val="0"/>
        <cfvo type="num" val="1"/>
        <cfvo type="num" val="2"/>
        <cfvo type="num" val="3"/>
      </iconSet>
    </cfRule>
    <cfRule type="iconSet" priority="137">
      <iconSet iconSet="4TrafficLights" showValue="0">
        <cfvo type="percent" val="0"/>
        <cfvo type="num" val="1"/>
        <cfvo type="num" val="2"/>
        <cfvo type="num" val="3"/>
      </iconSet>
    </cfRule>
    <cfRule type="iconSet" priority="124">
      <iconSet iconSet="4TrafficLights" showValue="0">
        <cfvo type="percent" val="0"/>
        <cfvo type="num" val="1"/>
        <cfvo type="num" val="2"/>
        <cfvo type="num" val="3"/>
      </iconSet>
    </cfRule>
    <cfRule type="iconSet" priority="125">
      <iconSet iconSet="4TrafficLights" showValue="0">
        <cfvo type="percent" val="0"/>
        <cfvo type="num" val="1"/>
        <cfvo type="num" val="2"/>
        <cfvo type="num" val="3"/>
      </iconSet>
    </cfRule>
    <cfRule type="iconSet" priority="126">
      <iconSet iconSet="4TrafficLights" showValue="0">
        <cfvo type="percent" val="0"/>
        <cfvo type="num" val="1"/>
        <cfvo type="num" val="2"/>
        <cfvo type="num" val="3"/>
      </iconSet>
    </cfRule>
    <cfRule type="iconSet" priority="127">
      <iconSet iconSet="4TrafficLights" showValue="0">
        <cfvo type="percent" val="0"/>
        <cfvo type="num" val="1"/>
        <cfvo type="num" val="2"/>
        <cfvo type="num" val="3"/>
      </iconSet>
    </cfRule>
    <cfRule type="iconSet" priority="128">
      <iconSet iconSet="4TrafficLights" showValue="0">
        <cfvo type="percent" val="0"/>
        <cfvo type="num" val="1"/>
        <cfvo type="num" val="2"/>
        <cfvo type="num" val="3"/>
      </iconSet>
    </cfRule>
    <cfRule type="iconSet" priority="129">
      <iconSet iconSet="4TrafficLights" showValue="0">
        <cfvo type="percent" val="0"/>
        <cfvo type="num" val="1"/>
        <cfvo type="num" val="2"/>
        <cfvo type="num" val="3"/>
      </iconSet>
    </cfRule>
    <cfRule type="iconSet" priority="118">
      <iconSet iconSet="4TrafficLights" showValue="0">
        <cfvo type="percent" val="0"/>
        <cfvo type="num" val="1"/>
        <cfvo type="num" val="2"/>
        <cfvo type="num" val="3"/>
      </iconSet>
    </cfRule>
    <cfRule type="iconSet" priority="130">
      <iconSet iconSet="4TrafficLights" showValue="0">
        <cfvo type="percent" val="0"/>
        <cfvo type="num" val="1"/>
        <cfvo type="num" val="2"/>
        <cfvo type="num" val="3"/>
      </iconSet>
    </cfRule>
    <cfRule type="iconSet" priority="131">
      <iconSet iconSet="4TrafficLights" showValue="0">
        <cfvo type="percent" val="0"/>
        <cfvo type="num" val="1"/>
        <cfvo type="num" val="2"/>
        <cfvo type="num" val="3"/>
      </iconSet>
    </cfRule>
    <cfRule type="iconSet" priority="119">
      <iconSet iconSet="4TrafficLights" showValue="0">
        <cfvo type="percent" val="0"/>
        <cfvo type="num" val="1"/>
        <cfvo type="num" val="2"/>
        <cfvo type="num" val="3"/>
      </iconSet>
    </cfRule>
    <cfRule type="iconSet" priority="117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BJ28:BK29">
    <cfRule type="iconSet" priority="145">
      <iconSet iconSet="3Flags" showValue="0">
        <cfvo type="percent" val="0"/>
        <cfvo type="num" val="2"/>
        <cfvo type="num" val="3"/>
      </iconSet>
    </cfRule>
  </conditionalFormatting>
  <conditionalFormatting sqref="BJ30:BK31">
    <cfRule type="iconSet" priority="144">
      <iconSet iconSet="3Flags" showValue="0">
        <cfvo type="percent" val="0"/>
        <cfvo type="num" val="2"/>
        <cfvo type="num" val="3"/>
      </iconSet>
    </cfRule>
  </conditionalFormatting>
  <conditionalFormatting sqref="BJ32:BK33">
    <cfRule type="iconSet" priority="142">
      <iconSet iconSet="3Flags" showValue="0">
        <cfvo type="percent" val="0"/>
        <cfvo type="num" val="2"/>
        <cfvo type="num" val="3"/>
      </iconSet>
    </cfRule>
  </conditionalFormatting>
  <pageMargins left="0.18" right="0.21" top="0.78740157480314965" bottom="0.78740157480314965" header="0.31496062992125984" footer="0.31496062992125984"/>
  <pageSetup paperSize="9" scale="93" orientation="landscape" horizontalDpi="4294967293" verticalDpi="4294967293" r:id="rId2"/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Plan18">
    <tabColor theme="5" tint="0.79998168889431442"/>
    <pageSetUpPr fitToPage="1"/>
  </sheetPr>
  <dimension ref="A1:CL34"/>
  <sheetViews>
    <sheetView showGridLines="0" showRowColHeaders="0" workbookViewId="0"/>
  </sheetViews>
  <sheetFormatPr baseColWidth="10" defaultColWidth="9.109375" defaultRowHeight="15" customHeight="1" x14ac:dyDescent="0.3"/>
  <cols>
    <col min="1" max="90" width="1.6640625" style="1" customWidth="1"/>
    <col min="91" max="116" width="9.109375" style="1" customWidth="1"/>
    <col min="117" max="16384" width="9.109375" style="1"/>
  </cols>
  <sheetData>
    <row r="1" spans="1:90" s="72" customFormat="1" ht="15" customHeight="1" x14ac:dyDescent="0.3"/>
    <row r="2" spans="1:90" s="72" customFormat="1" ht="15" customHeight="1" x14ac:dyDescent="0.3"/>
    <row r="3" spans="1:90" s="72" customFormat="1" ht="15" customHeight="1" x14ac:dyDescent="0.3"/>
    <row r="4" spans="1:90" s="72" customFormat="1" ht="15" customHeight="1" x14ac:dyDescent="0.3"/>
    <row r="5" spans="1:90" s="72" customFormat="1" ht="15" customHeight="1" x14ac:dyDescent="0.3"/>
    <row r="6" spans="1:90" s="72" customFormat="1" ht="15" customHeight="1" x14ac:dyDescent="0.3">
      <c r="B6" s="208">
        <f>+RRHH1!B6:C6</f>
        <v>3</v>
      </c>
      <c r="C6" s="208"/>
      <c r="E6" s="150" t="s">
        <v>149</v>
      </c>
      <c r="BX6" s="218"/>
      <c r="BY6" s="218"/>
      <c r="BZ6" s="218"/>
    </row>
    <row r="7" spans="1:90" s="72" customFormat="1" ht="15" customHeight="1" x14ac:dyDescent="0.3">
      <c r="BX7" s="218"/>
      <c r="BY7" s="218"/>
      <c r="BZ7" s="218"/>
      <c r="CA7" s="219"/>
      <c r="CB7" s="219"/>
      <c r="CC7" s="219"/>
      <c r="CD7" s="219"/>
      <c r="CE7" s="219"/>
      <c r="CF7" s="219"/>
      <c r="CG7" s="219"/>
      <c r="CH7" s="219"/>
      <c r="CI7" s="219"/>
      <c r="CJ7" s="219"/>
      <c r="CK7" s="219"/>
      <c r="CL7" s="219"/>
    </row>
    <row r="8" spans="1:90" ht="14.4" x14ac:dyDescent="0.3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7"/>
    </row>
    <row r="9" spans="1:90" ht="14.4" x14ac:dyDescent="0.3">
      <c r="A9" s="11" t="s">
        <v>78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7"/>
      <c r="Y9" s="10" t="s">
        <v>85</v>
      </c>
      <c r="BM9" s="10" t="s">
        <v>86</v>
      </c>
    </row>
    <row r="10" spans="1:90" ht="14.4" x14ac:dyDescent="0.3">
      <c r="A10" s="220">
        <f>+RRHH1!$A$16:$B$16</f>
        <v>3</v>
      </c>
      <c r="B10" s="220"/>
      <c r="C10" s="9" t="str">
        <f>+RRHH1!$C$10</f>
        <v>Satisfaccion Empleado</v>
      </c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7"/>
      <c r="BJ10" s="221"/>
      <c r="BK10" s="222"/>
      <c r="BL10" s="222"/>
      <c r="BM10" s="222"/>
      <c r="BN10" s="222"/>
      <c r="BO10" s="222"/>
      <c r="BP10" s="222"/>
      <c r="BQ10" s="222"/>
      <c r="BR10" s="222"/>
      <c r="BS10" s="222"/>
      <c r="BT10" s="222"/>
      <c r="BU10" s="222"/>
      <c r="BV10" s="222"/>
      <c r="BW10" s="222"/>
      <c r="BX10" s="222"/>
      <c r="BY10" s="222"/>
      <c r="BZ10" s="222"/>
      <c r="CA10" s="222"/>
      <c r="CB10" s="222"/>
      <c r="CC10" s="222"/>
      <c r="CD10" s="222"/>
      <c r="CE10" s="222"/>
      <c r="CF10" s="222"/>
      <c r="CG10" s="222"/>
      <c r="CH10" s="222"/>
      <c r="CI10" s="222"/>
      <c r="CJ10" s="222"/>
      <c r="CK10" s="223"/>
    </row>
    <row r="11" spans="1:90" ht="14.4" x14ac:dyDescent="0.3">
      <c r="A11" s="208">
        <f>+A16</f>
        <v>3</v>
      </c>
      <c r="B11" s="208"/>
      <c r="C11" s="151" t="str">
        <f>+RRHH1!$C$11</f>
        <v>Mejorar Comida</v>
      </c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152"/>
      <c r="BJ11" s="224"/>
      <c r="BK11" s="225"/>
      <c r="BL11" s="225"/>
      <c r="BM11" s="225"/>
      <c r="BN11" s="225"/>
      <c r="BO11" s="225"/>
      <c r="BP11" s="225"/>
      <c r="BQ11" s="225"/>
      <c r="BR11" s="225"/>
      <c r="BS11" s="225"/>
      <c r="BT11" s="225"/>
      <c r="BU11" s="225"/>
      <c r="BV11" s="225"/>
      <c r="BW11" s="225"/>
      <c r="BX11" s="225"/>
      <c r="BY11" s="225"/>
      <c r="BZ11" s="225"/>
      <c r="CA11" s="225"/>
      <c r="CB11" s="225"/>
      <c r="CC11" s="225"/>
      <c r="CD11" s="225"/>
      <c r="CE11" s="225"/>
      <c r="CF11" s="225"/>
      <c r="CG11" s="225"/>
      <c r="CH11" s="225"/>
      <c r="CI11" s="225"/>
      <c r="CJ11" s="225"/>
      <c r="CK11" s="226"/>
    </row>
    <row r="12" spans="1:90" ht="14.4" x14ac:dyDescent="0.3">
      <c r="A12" s="220">
        <f>+RRHH3!A16:B16</f>
        <v>2</v>
      </c>
      <c r="B12" s="220"/>
      <c r="C12" s="8" t="str">
        <f>+RRHH1!$C$12</f>
        <v>Reducir Bajas Laborales</v>
      </c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7"/>
      <c r="BJ12" s="224"/>
      <c r="BK12" s="225"/>
      <c r="BL12" s="225"/>
      <c r="BM12" s="225"/>
      <c r="BN12" s="225"/>
      <c r="BO12" s="225"/>
      <c r="BP12" s="225"/>
      <c r="BQ12" s="225"/>
      <c r="BR12" s="225"/>
      <c r="BS12" s="225"/>
      <c r="BT12" s="225"/>
      <c r="BU12" s="225"/>
      <c r="BV12" s="225"/>
      <c r="BW12" s="225"/>
      <c r="BX12" s="225"/>
      <c r="BY12" s="225"/>
      <c r="BZ12" s="225"/>
      <c r="CA12" s="225"/>
      <c r="CB12" s="225"/>
      <c r="CC12" s="225"/>
      <c r="CD12" s="225"/>
      <c r="CE12" s="225"/>
      <c r="CF12" s="225"/>
      <c r="CG12" s="225"/>
      <c r="CH12" s="225"/>
      <c r="CI12" s="225"/>
      <c r="CJ12" s="225"/>
      <c r="CK12" s="226"/>
    </row>
    <row r="13" spans="1:90" ht="14.4" x14ac:dyDescent="0.3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7"/>
      <c r="BJ13" s="224"/>
      <c r="BK13" s="225"/>
      <c r="BL13" s="225"/>
      <c r="BM13" s="225"/>
      <c r="BN13" s="225"/>
      <c r="BO13" s="225"/>
      <c r="BP13" s="225"/>
      <c r="BQ13" s="225"/>
      <c r="BR13" s="225"/>
      <c r="BS13" s="225"/>
      <c r="BT13" s="225"/>
      <c r="BU13" s="225"/>
      <c r="BV13" s="225"/>
      <c r="BW13" s="225"/>
      <c r="BX13" s="225"/>
      <c r="BY13" s="225"/>
      <c r="BZ13" s="225"/>
      <c r="CA13" s="225"/>
      <c r="CB13" s="225"/>
      <c r="CC13" s="225"/>
      <c r="CD13" s="225"/>
      <c r="CE13" s="225"/>
      <c r="CF13" s="225"/>
      <c r="CG13" s="225"/>
      <c r="CH13" s="225"/>
      <c r="CI13" s="225"/>
      <c r="CJ13" s="225"/>
      <c r="CK13" s="226"/>
    </row>
    <row r="14" spans="1:90" ht="14.4" x14ac:dyDescent="0.3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7"/>
      <c r="BJ14" s="224"/>
      <c r="BK14" s="225"/>
      <c r="BL14" s="225"/>
      <c r="BM14" s="225"/>
      <c r="BN14" s="225"/>
      <c r="BO14" s="225"/>
      <c r="BP14" s="225"/>
      <c r="BQ14" s="225"/>
      <c r="BR14" s="225"/>
      <c r="BS14" s="225"/>
      <c r="BT14" s="225"/>
      <c r="BU14" s="225"/>
      <c r="BV14" s="225"/>
      <c r="BW14" s="225"/>
      <c r="BX14" s="225"/>
      <c r="BY14" s="225"/>
      <c r="BZ14" s="225"/>
      <c r="CA14" s="225"/>
      <c r="CB14" s="225"/>
      <c r="CC14" s="225"/>
      <c r="CD14" s="225"/>
      <c r="CE14" s="225"/>
      <c r="CF14" s="225"/>
      <c r="CG14" s="225"/>
      <c r="CH14" s="225"/>
      <c r="CI14" s="225"/>
      <c r="CJ14" s="225"/>
      <c r="CK14" s="226"/>
    </row>
    <row r="15" spans="1:90" ht="14.4" x14ac:dyDescent="0.3">
      <c r="A15" s="12" t="s">
        <v>28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7"/>
      <c r="BJ15" s="224"/>
      <c r="BK15" s="225"/>
      <c r="BL15" s="225"/>
      <c r="BM15" s="225"/>
      <c r="BN15" s="225"/>
      <c r="BO15" s="225"/>
      <c r="BP15" s="225"/>
      <c r="BQ15" s="225"/>
      <c r="BR15" s="225"/>
      <c r="BS15" s="225"/>
      <c r="BT15" s="225"/>
      <c r="BU15" s="225"/>
      <c r="BV15" s="225"/>
      <c r="BW15" s="225"/>
      <c r="BX15" s="225"/>
      <c r="BY15" s="225"/>
      <c r="BZ15" s="225"/>
      <c r="CA15" s="225"/>
      <c r="CB15" s="225"/>
      <c r="CC15" s="225"/>
      <c r="CD15" s="225"/>
      <c r="CE15" s="225"/>
      <c r="CF15" s="225"/>
      <c r="CG15" s="225"/>
      <c r="CH15" s="225"/>
      <c r="CI15" s="225"/>
      <c r="CJ15" s="225"/>
      <c r="CK15" s="226"/>
    </row>
    <row r="16" spans="1:90" ht="14.4" x14ac:dyDescent="0.3">
      <c r="A16" s="220">
        <f>IF(Q23&lt;1.8,1,IF(Q23&gt;2.8,3,IF(Q23&lt;2.8&gt;1.8,2,0)))</f>
        <v>3</v>
      </c>
      <c r="B16" s="220"/>
      <c r="C16" s="4" t="str">
        <f>Objetivos!C32</f>
        <v>+</v>
      </c>
      <c r="D16" s="4" t="str">
        <f>Objetivos!D32</f>
        <v>Encuesta sobre comida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7"/>
      <c r="BJ16" s="227"/>
      <c r="BK16" s="228"/>
      <c r="BL16" s="228"/>
      <c r="BM16" s="228"/>
      <c r="BN16" s="228"/>
      <c r="BO16" s="228"/>
      <c r="BP16" s="228"/>
      <c r="BQ16" s="228"/>
      <c r="BR16" s="228"/>
      <c r="BS16" s="228"/>
      <c r="BT16" s="228"/>
      <c r="BU16" s="228"/>
      <c r="BV16" s="228"/>
      <c r="BW16" s="228"/>
      <c r="BX16" s="228"/>
      <c r="BY16" s="228"/>
      <c r="BZ16" s="228"/>
      <c r="CA16" s="228"/>
      <c r="CB16" s="228"/>
      <c r="CC16" s="228"/>
      <c r="CD16" s="228"/>
      <c r="CE16" s="228"/>
      <c r="CF16" s="228"/>
      <c r="CG16" s="228"/>
      <c r="CH16" s="228"/>
      <c r="CI16" s="228"/>
      <c r="CJ16" s="228"/>
      <c r="CK16" s="229"/>
    </row>
    <row r="17" spans="1:89" ht="14.4" x14ac:dyDescent="0.3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7"/>
    </row>
    <row r="18" spans="1:89" ht="14.4" x14ac:dyDescent="0.3">
      <c r="A18" s="4"/>
      <c r="B18" s="220"/>
      <c r="C18" s="220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7"/>
      <c r="BM18" s="10" t="s">
        <v>87</v>
      </c>
    </row>
    <row r="19" spans="1:89" ht="14.4" x14ac:dyDescent="0.3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7"/>
      <c r="BJ19" s="221"/>
      <c r="BK19" s="222"/>
      <c r="BL19" s="222"/>
      <c r="BM19" s="222"/>
      <c r="BN19" s="222"/>
      <c r="BO19" s="222"/>
      <c r="BP19" s="222"/>
      <c r="BQ19" s="222"/>
      <c r="BR19" s="222"/>
      <c r="BS19" s="222"/>
      <c r="BT19" s="222"/>
      <c r="BU19" s="222"/>
      <c r="BV19" s="222"/>
      <c r="BW19" s="222"/>
      <c r="BX19" s="222"/>
      <c r="BY19" s="222"/>
      <c r="BZ19" s="222"/>
      <c r="CA19" s="222"/>
      <c r="CB19" s="222"/>
      <c r="CC19" s="222"/>
      <c r="CD19" s="222"/>
      <c r="CE19" s="222"/>
      <c r="CF19" s="222"/>
      <c r="CG19" s="222"/>
      <c r="CH19" s="222"/>
      <c r="CI19" s="222"/>
      <c r="CJ19" s="222"/>
      <c r="CK19" s="223"/>
    </row>
    <row r="20" spans="1:89" ht="14.4" x14ac:dyDescent="0.3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7"/>
      <c r="BJ20" s="224"/>
      <c r="BK20" s="225"/>
      <c r="BL20" s="225"/>
      <c r="BM20" s="225"/>
      <c r="BN20" s="225"/>
      <c r="BO20" s="225"/>
      <c r="BP20" s="225"/>
      <c r="BQ20" s="225"/>
      <c r="BR20" s="225"/>
      <c r="BS20" s="225"/>
      <c r="BT20" s="225"/>
      <c r="BU20" s="225"/>
      <c r="BV20" s="225"/>
      <c r="BW20" s="225"/>
      <c r="BX20" s="225"/>
      <c r="BY20" s="225"/>
      <c r="BZ20" s="225"/>
      <c r="CA20" s="225"/>
      <c r="CB20" s="225"/>
      <c r="CC20" s="225"/>
      <c r="CD20" s="225"/>
      <c r="CE20" s="225"/>
      <c r="CF20" s="225"/>
      <c r="CG20" s="225"/>
      <c r="CH20" s="225"/>
      <c r="CI20" s="225"/>
      <c r="CJ20" s="225"/>
      <c r="CK20" s="226"/>
    </row>
    <row r="21" spans="1:89" ht="14.4" x14ac:dyDescent="0.3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24"/>
      <c r="O21" s="24"/>
      <c r="P21" s="24"/>
      <c r="Q21" s="24"/>
      <c r="R21" s="24"/>
      <c r="S21" s="24"/>
      <c r="T21" s="25"/>
      <c r="X21" s="260" t="s">
        <v>21</v>
      </c>
      <c r="Y21" s="260"/>
      <c r="Z21" s="260"/>
      <c r="AA21" s="260"/>
      <c r="AB21" s="260"/>
      <c r="AC21" s="260"/>
      <c r="AD21" s="260"/>
      <c r="AE21" s="260"/>
      <c r="AF21" s="260"/>
      <c r="AG21" s="260" t="s">
        <v>17</v>
      </c>
      <c r="AH21" s="260"/>
      <c r="AI21" s="260"/>
      <c r="AJ21" s="260"/>
      <c r="AK21" s="260"/>
      <c r="AL21" s="260"/>
      <c r="AM21" s="260"/>
      <c r="AN21" s="260"/>
      <c r="AO21" s="260"/>
      <c r="AP21" s="260" t="s">
        <v>0</v>
      </c>
      <c r="AQ21" s="260"/>
      <c r="AR21" s="260"/>
      <c r="AS21" s="260"/>
      <c r="AT21" s="260"/>
      <c r="AU21" s="260"/>
      <c r="AV21" s="260"/>
      <c r="AW21" s="260"/>
      <c r="AX21" s="260"/>
      <c r="AY21" s="260" t="s">
        <v>22</v>
      </c>
      <c r="AZ21" s="260"/>
      <c r="BA21" s="260"/>
      <c r="BB21" s="260"/>
      <c r="BC21" s="260"/>
      <c r="BD21" s="260"/>
      <c r="BE21" s="260"/>
      <c r="BF21" s="260"/>
      <c r="BG21" s="260"/>
      <c r="BJ21" s="224"/>
      <c r="BK21" s="225"/>
      <c r="BL21" s="225"/>
      <c r="BM21" s="225"/>
      <c r="BN21" s="225"/>
      <c r="BO21" s="225"/>
      <c r="BP21" s="225"/>
      <c r="BQ21" s="225"/>
      <c r="BR21" s="225"/>
      <c r="BS21" s="225"/>
      <c r="BT21" s="225"/>
      <c r="BU21" s="225"/>
      <c r="BV21" s="225"/>
      <c r="BW21" s="225"/>
      <c r="BX21" s="225"/>
      <c r="BY21" s="225"/>
      <c r="BZ21" s="225"/>
      <c r="CA21" s="225"/>
      <c r="CB21" s="225"/>
      <c r="CC21" s="225"/>
      <c r="CD21" s="225"/>
      <c r="CE21" s="225"/>
      <c r="CF21" s="225"/>
      <c r="CG21" s="225"/>
      <c r="CH21" s="225"/>
      <c r="CI21" s="225"/>
      <c r="CJ21" s="225"/>
      <c r="CK21" s="226"/>
    </row>
    <row r="22" spans="1:89" ht="14.4" x14ac:dyDescent="0.3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24"/>
      <c r="O22" s="24"/>
      <c r="P22" s="24"/>
      <c r="Q22" s="24"/>
      <c r="R22" s="263">
        <f>COUNTIF(T22:T33,"&gt;0")</f>
        <v>12</v>
      </c>
      <c r="S22" s="263"/>
      <c r="T22" s="25">
        <f>IF(V22&lt;4,V22,0)</f>
        <v>2</v>
      </c>
      <c r="V22" s="264">
        <f>IF(AY22=0,0,INDEX('Aux Datos 1'!$AT:$BF,MATCH('Aux Datos 1'!$AT$36,'Aux Datos 1'!$AT:$AT,0),MATCH(LEFT(X22,3),'Aux Datos 1'!$AT$7:$BF$7,0)))</f>
        <v>2</v>
      </c>
      <c r="W22" s="264"/>
      <c r="X22" s="261" t="s">
        <v>89</v>
      </c>
      <c r="Y22" s="261"/>
      <c r="Z22" s="261"/>
      <c r="AA22" s="261"/>
      <c r="AB22" s="261"/>
      <c r="AC22" s="261"/>
      <c r="AD22" s="261"/>
      <c r="AE22" s="261"/>
      <c r="AF22" s="261"/>
      <c r="AG22" s="262">
        <f>'Aux Datos 2'!$D$129</f>
        <v>40</v>
      </c>
      <c r="AH22" s="262"/>
      <c r="AI22" s="262"/>
      <c r="AJ22" s="262"/>
      <c r="AK22" s="262"/>
      <c r="AL22" s="262"/>
      <c r="AM22" s="262"/>
      <c r="AN22" s="262"/>
      <c r="AO22" s="262"/>
      <c r="AP22" s="262">
        <f>'Aux Datos 2'!$D$128</f>
        <v>45</v>
      </c>
      <c r="AQ22" s="262"/>
      <c r="AR22" s="262"/>
      <c r="AS22" s="262"/>
      <c r="AT22" s="262"/>
      <c r="AU22" s="262"/>
      <c r="AV22" s="262"/>
      <c r="AW22" s="262"/>
      <c r="AX22" s="262"/>
      <c r="AY22" s="259">
        <f>+'Aux Datos 1'!AF$36</f>
        <v>0.88888888888888884</v>
      </c>
      <c r="AZ22" s="259"/>
      <c r="BA22" s="259"/>
      <c r="BB22" s="259"/>
      <c r="BC22" s="259"/>
      <c r="BD22" s="259"/>
      <c r="BE22" s="259"/>
      <c r="BF22" s="259"/>
      <c r="BG22" s="259"/>
      <c r="BJ22" s="224"/>
      <c r="BK22" s="225"/>
      <c r="BL22" s="225"/>
      <c r="BM22" s="225"/>
      <c r="BN22" s="225"/>
      <c r="BO22" s="225"/>
      <c r="BP22" s="225"/>
      <c r="BQ22" s="225"/>
      <c r="BR22" s="225"/>
      <c r="BS22" s="225"/>
      <c r="BT22" s="225"/>
      <c r="BU22" s="225"/>
      <c r="BV22" s="225"/>
      <c r="BW22" s="225"/>
      <c r="BX22" s="225"/>
      <c r="BY22" s="225"/>
      <c r="BZ22" s="225"/>
      <c r="CA22" s="225"/>
      <c r="CB22" s="225"/>
      <c r="CC22" s="225"/>
      <c r="CD22" s="225"/>
      <c r="CE22" s="225"/>
      <c r="CF22" s="225"/>
      <c r="CG22" s="225"/>
      <c r="CH22" s="225"/>
      <c r="CI22" s="225"/>
      <c r="CJ22" s="225"/>
      <c r="CK22" s="226"/>
    </row>
    <row r="23" spans="1:89" ht="14.4" x14ac:dyDescent="0.3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263"/>
      <c r="O23" s="263"/>
      <c r="P23" s="24"/>
      <c r="Q23" s="24">
        <f>IF(R23=0,0,R23/R22)</f>
        <v>2.9166666666666665</v>
      </c>
      <c r="R23" s="263">
        <f>SUM(T22:T33)</f>
        <v>35</v>
      </c>
      <c r="S23" s="263"/>
      <c r="T23" s="25">
        <f t="shared" ref="T23:T33" si="0">IF(V23&lt;4,V23,0)</f>
        <v>3</v>
      </c>
      <c r="V23" s="235">
        <f>IF(AY23=0,0,INDEX('Aux Datos 1'!$AT:$BF,MATCH('Aux Datos 1'!$AT$36,'Aux Datos 1'!$AT:$AT,0),MATCH(LEFT(X23,3),'Aux Datos 1'!$AT$7:$BF$7,0)))</f>
        <v>3</v>
      </c>
      <c r="W23" s="235"/>
      <c r="X23" s="265" t="s">
        <v>90</v>
      </c>
      <c r="Y23" s="266"/>
      <c r="Z23" s="266"/>
      <c r="AA23" s="266"/>
      <c r="AB23" s="266"/>
      <c r="AC23" s="266"/>
      <c r="AD23" s="266"/>
      <c r="AE23" s="266"/>
      <c r="AF23" s="266"/>
      <c r="AG23" s="236">
        <f>'Aux Datos 2'!$E$129</f>
        <v>45</v>
      </c>
      <c r="AH23" s="236"/>
      <c r="AI23" s="236"/>
      <c r="AJ23" s="236"/>
      <c r="AK23" s="236"/>
      <c r="AL23" s="236"/>
      <c r="AM23" s="236"/>
      <c r="AN23" s="236"/>
      <c r="AO23" s="236"/>
      <c r="AP23" s="236">
        <f>'Aux Datos 2'!$E$128</f>
        <v>47</v>
      </c>
      <c r="AQ23" s="236"/>
      <c r="AR23" s="236"/>
      <c r="AS23" s="236"/>
      <c r="AT23" s="236"/>
      <c r="AU23" s="236"/>
      <c r="AV23" s="236"/>
      <c r="AW23" s="236"/>
      <c r="AX23" s="236"/>
      <c r="AY23" s="246">
        <f>+'Aux Datos 1'!AG$36</f>
        <v>0.95744680851063835</v>
      </c>
      <c r="AZ23" s="246"/>
      <c r="BA23" s="246"/>
      <c r="BB23" s="246"/>
      <c r="BC23" s="246"/>
      <c r="BD23" s="246"/>
      <c r="BE23" s="246"/>
      <c r="BF23" s="246"/>
      <c r="BG23" s="246"/>
      <c r="BJ23" s="224"/>
      <c r="BK23" s="225"/>
      <c r="BL23" s="225"/>
      <c r="BM23" s="225"/>
      <c r="BN23" s="225"/>
      <c r="BO23" s="225"/>
      <c r="BP23" s="225"/>
      <c r="BQ23" s="225"/>
      <c r="BR23" s="225"/>
      <c r="BS23" s="225"/>
      <c r="BT23" s="225"/>
      <c r="BU23" s="225"/>
      <c r="BV23" s="225"/>
      <c r="BW23" s="225"/>
      <c r="BX23" s="225"/>
      <c r="BY23" s="225"/>
      <c r="BZ23" s="225"/>
      <c r="CA23" s="225"/>
      <c r="CB23" s="225"/>
      <c r="CC23" s="225"/>
      <c r="CD23" s="225"/>
      <c r="CE23" s="225"/>
      <c r="CF23" s="225"/>
      <c r="CG23" s="225"/>
      <c r="CH23" s="225"/>
      <c r="CI23" s="225"/>
      <c r="CJ23" s="225"/>
      <c r="CK23" s="226"/>
    </row>
    <row r="24" spans="1:89" ht="14.4" x14ac:dyDescent="0.3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24"/>
      <c r="O24" s="28"/>
      <c r="P24" s="24"/>
      <c r="Q24" s="24"/>
      <c r="R24" s="24"/>
      <c r="S24" s="24"/>
      <c r="T24" s="25">
        <f t="shared" si="0"/>
        <v>3</v>
      </c>
      <c r="V24" s="264">
        <f>IF(AY24=0,0,INDEX('Aux Datos 1'!$AT:$BF,MATCH('Aux Datos 1'!$AT$36,'Aux Datos 1'!$AT:$AT,0),MATCH(LEFT(X24,3),'Aux Datos 1'!$AT$7:$BF$7,0)))</f>
        <v>3</v>
      </c>
      <c r="W24" s="264"/>
      <c r="X24" s="261" t="s">
        <v>91</v>
      </c>
      <c r="Y24" s="274"/>
      <c r="Z24" s="274"/>
      <c r="AA24" s="274"/>
      <c r="AB24" s="274"/>
      <c r="AC24" s="274"/>
      <c r="AD24" s="274"/>
      <c r="AE24" s="274"/>
      <c r="AF24" s="274"/>
      <c r="AG24" s="262">
        <f>'Aux Datos 2'!$F$129</f>
        <v>48</v>
      </c>
      <c r="AH24" s="262"/>
      <c r="AI24" s="262"/>
      <c r="AJ24" s="262"/>
      <c r="AK24" s="262"/>
      <c r="AL24" s="262"/>
      <c r="AM24" s="262"/>
      <c r="AN24" s="262"/>
      <c r="AO24" s="262"/>
      <c r="AP24" s="262">
        <f>'Aux Datos 2'!$F$128</f>
        <v>47</v>
      </c>
      <c r="AQ24" s="262"/>
      <c r="AR24" s="262"/>
      <c r="AS24" s="262"/>
      <c r="AT24" s="262"/>
      <c r="AU24" s="262"/>
      <c r="AV24" s="262"/>
      <c r="AW24" s="262"/>
      <c r="AX24" s="262"/>
      <c r="AY24" s="259">
        <f>+'Aux Datos 1'!AH$36</f>
        <v>1.0212765957446808</v>
      </c>
      <c r="AZ24" s="259"/>
      <c r="BA24" s="259"/>
      <c r="BB24" s="259"/>
      <c r="BC24" s="259"/>
      <c r="BD24" s="259"/>
      <c r="BE24" s="259"/>
      <c r="BF24" s="259"/>
      <c r="BG24" s="259"/>
      <c r="BJ24" s="224"/>
      <c r="BK24" s="225"/>
      <c r="BL24" s="225"/>
      <c r="BM24" s="225"/>
      <c r="BN24" s="225"/>
      <c r="BO24" s="225"/>
      <c r="BP24" s="225"/>
      <c r="BQ24" s="225"/>
      <c r="BR24" s="225"/>
      <c r="BS24" s="225"/>
      <c r="BT24" s="225"/>
      <c r="BU24" s="225"/>
      <c r="BV24" s="225"/>
      <c r="BW24" s="225"/>
      <c r="BX24" s="225"/>
      <c r="BY24" s="225"/>
      <c r="BZ24" s="225"/>
      <c r="CA24" s="225"/>
      <c r="CB24" s="225"/>
      <c r="CC24" s="225"/>
      <c r="CD24" s="225"/>
      <c r="CE24" s="225"/>
      <c r="CF24" s="225"/>
      <c r="CG24" s="225"/>
      <c r="CH24" s="225"/>
      <c r="CI24" s="225"/>
      <c r="CJ24" s="225"/>
      <c r="CK24" s="226"/>
    </row>
    <row r="25" spans="1:89" ht="14.4" x14ac:dyDescent="0.3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24"/>
      <c r="O25" s="24"/>
      <c r="P25" s="24"/>
      <c r="Q25" s="24"/>
      <c r="R25" s="24"/>
      <c r="S25" s="24"/>
      <c r="T25" s="25">
        <f t="shared" si="0"/>
        <v>3</v>
      </c>
      <c r="V25" s="235">
        <f>IF(AY25=0,0,INDEX('Aux Datos 1'!$AT:$BF,MATCH('Aux Datos 1'!$AT$36,'Aux Datos 1'!$AT:$AT,0),MATCH(LEFT(X25,3),'Aux Datos 1'!$AT$7:$BF$7,0)))</f>
        <v>3</v>
      </c>
      <c r="W25" s="235"/>
      <c r="X25" s="265" t="s">
        <v>92</v>
      </c>
      <c r="Y25" s="266"/>
      <c r="Z25" s="266"/>
      <c r="AA25" s="266"/>
      <c r="AB25" s="266"/>
      <c r="AC25" s="266"/>
      <c r="AD25" s="266"/>
      <c r="AE25" s="266"/>
      <c r="AF25" s="266"/>
      <c r="AG25" s="236">
        <f>'Aux Datos 2'!$G$129</f>
        <v>50</v>
      </c>
      <c r="AH25" s="236"/>
      <c r="AI25" s="236"/>
      <c r="AJ25" s="236"/>
      <c r="AK25" s="236"/>
      <c r="AL25" s="236"/>
      <c r="AM25" s="236"/>
      <c r="AN25" s="236"/>
      <c r="AO25" s="236"/>
      <c r="AP25" s="236">
        <f>'Aux Datos 2'!$G$128</f>
        <v>48</v>
      </c>
      <c r="AQ25" s="236"/>
      <c r="AR25" s="236"/>
      <c r="AS25" s="236"/>
      <c r="AT25" s="236"/>
      <c r="AU25" s="236"/>
      <c r="AV25" s="236"/>
      <c r="AW25" s="236"/>
      <c r="AX25" s="236"/>
      <c r="AY25" s="246">
        <f>+'Aux Datos 1'!AI$36</f>
        <v>1.0416666666666667</v>
      </c>
      <c r="AZ25" s="246"/>
      <c r="BA25" s="246"/>
      <c r="BB25" s="246"/>
      <c r="BC25" s="246"/>
      <c r="BD25" s="246"/>
      <c r="BE25" s="246"/>
      <c r="BF25" s="246"/>
      <c r="BG25" s="246"/>
      <c r="BJ25" s="227"/>
      <c r="BK25" s="228"/>
      <c r="BL25" s="228"/>
      <c r="BM25" s="228"/>
      <c r="BN25" s="228"/>
      <c r="BO25" s="228"/>
      <c r="BP25" s="228"/>
      <c r="BQ25" s="228"/>
      <c r="BR25" s="228"/>
      <c r="BS25" s="228"/>
      <c r="BT25" s="228"/>
      <c r="BU25" s="228"/>
      <c r="BV25" s="228"/>
      <c r="BW25" s="228"/>
      <c r="BX25" s="228"/>
      <c r="BY25" s="228"/>
      <c r="BZ25" s="228"/>
      <c r="CA25" s="228"/>
      <c r="CB25" s="228"/>
      <c r="CC25" s="228"/>
      <c r="CD25" s="228"/>
      <c r="CE25" s="228"/>
      <c r="CF25" s="228"/>
      <c r="CG25" s="228"/>
      <c r="CH25" s="228"/>
      <c r="CI25" s="228"/>
      <c r="CJ25" s="228"/>
      <c r="CK25" s="229"/>
    </row>
    <row r="26" spans="1:89" ht="14.4" x14ac:dyDescent="0.3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24"/>
      <c r="O26" s="24"/>
      <c r="P26" s="24"/>
      <c r="Q26" s="24"/>
      <c r="R26" s="24"/>
      <c r="S26" s="24"/>
      <c r="T26" s="25">
        <f t="shared" si="0"/>
        <v>3</v>
      </c>
      <c r="V26" s="264">
        <f>IF(AY26=0,0,INDEX('Aux Datos 1'!$AT:$BF,MATCH('Aux Datos 1'!$AT$36,'Aux Datos 1'!$AT:$AT,0),MATCH(LEFT(X26,3),'Aux Datos 1'!$AT$7:$BF$7,0)))</f>
        <v>3</v>
      </c>
      <c r="W26" s="264"/>
      <c r="X26" s="261" t="s">
        <v>93</v>
      </c>
      <c r="Y26" s="274"/>
      <c r="Z26" s="274"/>
      <c r="AA26" s="274"/>
      <c r="AB26" s="274"/>
      <c r="AC26" s="274"/>
      <c r="AD26" s="274"/>
      <c r="AE26" s="274"/>
      <c r="AF26" s="274"/>
      <c r="AG26" s="262">
        <f>'Aux Datos 2'!$H$129</f>
        <v>50</v>
      </c>
      <c r="AH26" s="262"/>
      <c r="AI26" s="262"/>
      <c r="AJ26" s="262"/>
      <c r="AK26" s="262"/>
      <c r="AL26" s="262"/>
      <c r="AM26" s="262"/>
      <c r="AN26" s="262"/>
      <c r="AO26" s="262"/>
      <c r="AP26" s="262">
        <f>'Aux Datos 2'!$H$128</f>
        <v>50</v>
      </c>
      <c r="AQ26" s="262"/>
      <c r="AR26" s="262"/>
      <c r="AS26" s="262"/>
      <c r="AT26" s="262"/>
      <c r="AU26" s="262"/>
      <c r="AV26" s="262"/>
      <c r="AW26" s="262"/>
      <c r="AX26" s="262"/>
      <c r="AY26" s="259">
        <f>+'Aux Datos 1'!AJ$36</f>
        <v>1</v>
      </c>
      <c r="AZ26" s="259"/>
      <c r="BA26" s="259"/>
      <c r="BB26" s="259"/>
      <c r="BC26" s="259"/>
      <c r="BD26" s="259"/>
      <c r="BE26" s="259"/>
      <c r="BF26" s="259"/>
      <c r="BG26" s="259"/>
    </row>
    <row r="27" spans="1:89" ht="14.4" x14ac:dyDescent="0.3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24"/>
      <c r="O27" s="24"/>
      <c r="P27" s="24"/>
      <c r="Q27" s="24"/>
      <c r="R27" s="24"/>
      <c r="S27" s="24"/>
      <c r="T27" s="25">
        <f t="shared" si="0"/>
        <v>3</v>
      </c>
      <c r="V27" s="235">
        <f>IF(AY27=0,0,INDEX('Aux Datos 1'!$AT:$BF,MATCH('Aux Datos 1'!$AT$36,'Aux Datos 1'!$AT:$AT,0),MATCH(LEFT(X27,3),'Aux Datos 1'!$AT$7:$BF$7,0)))</f>
        <v>3</v>
      </c>
      <c r="W27" s="235"/>
      <c r="X27" s="265" t="s">
        <v>94</v>
      </c>
      <c r="Y27" s="266"/>
      <c r="Z27" s="266"/>
      <c r="AA27" s="266"/>
      <c r="AB27" s="266"/>
      <c r="AC27" s="266"/>
      <c r="AD27" s="266"/>
      <c r="AE27" s="266"/>
      <c r="AF27" s="266"/>
      <c r="AG27" s="236">
        <f>'Aux Datos 2'!$I$129</f>
        <v>55</v>
      </c>
      <c r="AH27" s="236"/>
      <c r="AI27" s="236"/>
      <c r="AJ27" s="236"/>
      <c r="AK27" s="236"/>
      <c r="AL27" s="236"/>
      <c r="AM27" s="236"/>
      <c r="AN27" s="236"/>
      <c r="AO27" s="236"/>
      <c r="AP27" s="236">
        <f>'Aux Datos 2'!$I$128</f>
        <v>50</v>
      </c>
      <c r="AQ27" s="236"/>
      <c r="AR27" s="236"/>
      <c r="AS27" s="236"/>
      <c r="AT27" s="236"/>
      <c r="AU27" s="236"/>
      <c r="AV27" s="236"/>
      <c r="AW27" s="236"/>
      <c r="AX27" s="236"/>
      <c r="AY27" s="246">
        <f>+'Aux Datos 1'!AK$36</f>
        <v>1.1000000000000001</v>
      </c>
      <c r="AZ27" s="246"/>
      <c r="BA27" s="246"/>
      <c r="BB27" s="246"/>
      <c r="BC27" s="246"/>
      <c r="BD27" s="246"/>
      <c r="BE27" s="246"/>
      <c r="BF27" s="246"/>
      <c r="BG27" s="246"/>
      <c r="BM27" s="10" t="s">
        <v>88</v>
      </c>
    </row>
    <row r="28" spans="1:89" ht="15" customHeight="1" x14ac:dyDescent="0.3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24"/>
      <c r="O28" s="24"/>
      <c r="P28" s="24"/>
      <c r="Q28" s="24"/>
      <c r="R28" s="24"/>
      <c r="S28" s="24"/>
      <c r="T28" s="25">
        <f t="shared" si="0"/>
        <v>3</v>
      </c>
      <c r="V28" s="264">
        <f>IF(AY28=0,0,INDEX('Aux Datos 1'!$AT:$BF,MATCH('Aux Datos 1'!$AT$36,'Aux Datos 1'!$AT:$AT,0),MATCH(LEFT(X28,3),'Aux Datos 1'!$AT$7:$BF$7,0)))</f>
        <v>3</v>
      </c>
      <c r="W28" s="264"/>
      <c r="X28" s="261" t="s">
        <v>95</v>
      </c>
      <c r="Y28" s="274"/>
      <c r="Z28" s="274"/>
      <c r="AA28" s="274"/>
      <c r="AB28" s="274"/>
      <c r="AC28" s="274"/>
      <c r="AD28" s="274"/>
      <c r="AE28" s="274"/>
      <c r="AF28" s="274"/>
      <c r="AG28" s="262">
        <f>'Aux Datos 2'!$J$129</f>
        <v>60</v>
      </c>
      <c r="AH28" s="262"/>
      <c r="AI28" s="262"/>
      <c r="AJ28" s="262"/>
      <c r="AK28" s="262"/>
      <c r="AL28" s="262"/>
      <c r="AM28" s="262"/>
      <c r="AN28" s="262"/>
      <c r="AO28" s="262"/>
      <c r="AP28" s="262">
        <f>'Aux Datos 2'!$J$128</f>
        <v>52</v>
      </c>
      <c r="AQ28" s="262"/>
      <c r="AR28" s="262"/>
      <c r="AS28" s="262"/>
      <c r="AT28" s="262"/>
      <c r="AU28" s="262"/>
      <c r="AV28" s="262"/>
      <c r="AW28" s="262"/>
      <c r="AX28" s="262"/>
      <c r="AY28" s="259">
        <f>+'Aux Datos 1'!AL$36</f>
        <v>1.1538461538461537</v>
      </c>
      <c r="AZ28" s="259"/>
      <c r="BA28" s="259"/>
      <c r="BB28" s="259"/>
      <c r="BC28" s="259"/>
      <c r="BD28" s="259"/>
      <c r="BE28" s="259"/>
      <c r="BF28" s="259"/>
      <c r="BG28" s="259"/>
      <c r="BJ28" s="230">
        <v>3</v>
      </c>
      <c r="BK28" s="230"/>
      <c r="BL28" s="243" t="s">
        <v>55</v>
      </c>
      <c r="BM28" s="244"/>
      <c r="BN28" s="244"/>
      <c r="BO28" s="244"/>
      <c r="BP28" s="244"/>
      <c r="BQ28" s="244"/>
      <c r="BR28" s="244"/>
      <c r="BS28" s="244"/>
      <c r="BT28" s="244"/>
      <c r="BU28" s="244"/>
      <c r="BV28" s="244"/>
      <c r="BW28" s="244"/>
      <c r="BX28" s="244"/>
      <c r="BY28" s="244"/>
      <c r="BZ28" s="244"/>
      <c r="CA28" s="244"/>
      <c r="CB28" s="244"/>
      <c r="CC28" s="244"/>
      <c r="CD28" s="244"/>
      <c r="CE28" s="244"/>
      <c r="CF28" s="244"/>
      <c r="CG28" s="244"/>
      <c r="CH28" s="244"/>
      <c r="CI28" s="244"/>
      <c r="CJ28" s="244"/>
      <c r="CK28" s="245"/>
    </row>
    <row r="29" spans="1:89" ht="14.4" x14ac:dyDescent="0.3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24"/>
      <c r="O29" s="24"/>
      <c r="P29" s="24"/>
      <c r="Q29" s="24"/>
      <c r="R29" s="24"/>
      <c r="S29" s="24"/>
      <c r="T29" s="25">
        <f t="shared" si="0"/>
        <v>3</v>
      </c>
      <c r="V29" s="235">
        <f>IF(AY29=0,0,INDEX('Aux Datos 1'!$AT:$BF,MATCH('Aux Datos 1'!$AT$36,'Aux Datos 1'!$AT:$AT,0),MATCH(LEFT(X29,3),'Aux Datos 1'!$AT$7:$BF$7,0)))</f>
        <v>3</v>
      </c>
      <c r="W29" s="235"/>
      <c r="X29" s="265" t="s">
        <v>96</v>
      </c>
      <c r="Y29" s="266"/>
      <c r="Z29" s="266"/>
      <c r="AA29" s="266"/>
      <c r="AB29" s="266"/>
      <c r="AC29" s="266"/>
      <c r="AD29" s="266"/>
      <c r="AE29" s="266"/>
      <c r="AF29" s="266"/>
      <c r="AG29" s="236">
        <f>'Aux Datos 2'!$K$129</f>
        <v>65</v>
      </c>
      <c r="AH29" s="236"/>
      <c r="AI29" s="236"/>
      <c r="AJ29" s="236"/>
      <c r="AK29" s="236"/>
      <c r="AL29" s="236"/>
      <c r="AM29" s="236"/>
      <c r="AN29" s="236"/>
      <c r="AO29" s="236"/>
      <c r="AP29" s="236">
        <f>'Aux Datos 2'!$K$128</f>
        <v>55</v>
      </c>
      <c r="AQ29" s="236"/>
      <c r="AR29" s="236"/>
      <c r="AS29" s="236"/>
      <c r="AT29" s="236"/>
      <c r="AU29" s="236"/>
      <c r="AV29" s="236"/>
      <c r="AW29" s="236"/>
      <c r="AX29" s="236"/>
      <c r="AY29" s="246">
        <f>+'Aux Datos 1'!AM$36</f>
        <v>1.1818181818181819</v>
      </c>
      <c r="AZ29" s="246"/>
      <c r="BA29" s="246"/>
      <c r="BB29" s="246"/>
      <c r="BC29" s="246"/>
      <c r="BD29" s="246"/>
      <c r="BE29" s="246"/>
      <c r="BF29" s="246"/>
      <c r="BG29" s="246"/>
      <c r="BJ29" s="230"/>
      <c r="BK29" s="230"/>
      <c r="BL29" s="21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3"/>
    </row>
    <row r="30" spans="1:89" ht="14.4" x14ac:dyDescent="0.3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24"/>
      <c r="O30" s="24"/>
      <c r="P30" s="24"/>
      <c r="Q30" s="24"/>
      <c r="R30" s="24"/>
      <c r="S30" s="24"/>
      <c r="T30" s="25">
        <f t="shared" si="0"/>
        <v>3</v>
      </c>
      <c r="V30" s="264">
        <f>IF(AY30=0,0,INDEX('Aux Datos 1'!$AT:$BF,MATCH('Aux Datos 1'!$AT$36,'Aux Datos 1'!$AT:$AT,0),MATCH(LEFT(X30,3),'Aux Datos 1'!$AT$7:$BF$7,0)))</f>
        <v>3</v>
      </c>
      <c r="W30" s="264"/>
      <c r="X30" s="261" t="s">
        <v>132</v>
      </c>
      <c r="Y30" s="274"/>
      <c r="Z30" s="274"/>
      <c r="AA30" s="274"/>
      <c r="AB30" s="274"/>
      <c r="AC30" s="274"/>
      <c r="AD30" s="274"/>
      <c r="AE30" s="274"/>
      <c r="AF30" s="274"/>
      <c r="AG30" s="262">
        <f>'Aux Datos 2'!$L$129</f>
        <v>60</v>
      </c>
      <c r="AH30" s="262"/>
      <c r="AI30" s="262"/>
      <c r="AJ30" s="262"/>
      <c r="AK30" s="262"/>
      <c r="AL30" s="262"/>
      <c r="AM30" s="262"/>
      <c r="AN30" s="262"/>
      <c r="AO30" s="262"/>
      <c r="AP30" s="262">
        <f>'Aux Datos 2'!$L$128</f>
        <v>57</v>
      </c>
      <c r="AQ30" s="262"/>
      <c r="AR30" s="262"/>
      <c r="AS30" s="262"/>
      <c r="AT30" s="262"/>
      <c r="AU30" s="262"/>
      <c r="AV30" s="262"/>
      <c r="AW30" s="262"/>
      <c r="AX30" s="262"/>
      <c r="AY30" s="259">
        <f>+'Aux Datos 1'!AN$36</f>
        <v>1.0526315789473684</v>
      </c>
      <c r="AZ30" s="259"/>
      <c r="BA30" s="259"/>
      <c r="BB30" s="259"/>
      <c r="BC30" s="259"/>
      <c r="BD30" s="259"/>
      <c r="BE30" s="259"/>
      <c r="BF30" s="259"/>
      <c r="BG30" s="259"/>
      <c r="BJ30" s="230">
        <v>3</v>
      </c>
      <c r="BK30" s="230"/>
      <c r="BL30" s="243" t="s">
        <v>56</v>
      </c>
      <c r="BM30" s="244"/>
      <c r="BN30" s="244"/>
      <c r="BO30" s="244"/>
      <c r="BP30" s="244"/>
      <c r="BQ30" s="244"/>
      <c r="BR30" s="244"/>
      <c r="BS30" s="244"/>
      <c r="BT30" s="244"/>
      <c r="BU30" s="244"/>
      <c r="BV30" s="244"/>
      <c r="BW30" s="244"/>
      <c r="BX30" s="244"/>
      <c r="BY30" s="244"/>
      <c r="BZ30" s="244"/>
      <c r="CA30" s="244"/>
      <c r="CB30" s="244"/>
      <c r="CC30" s="244"/>
      <c r="CD30" s="244"/>
      <c r="CE30" s="244"/>
      <c r="CF30" s="244"/>
      <c r="CG30" s="244"/>
      <c r="CH30" s="244"/>
      <c r="CI30" s="244"/>
      <c r="CJ30" s="244"/>
      <c r="CK30" s="245"/>
    </row>
    <row r="31" spans="1:89" ht="14.4" x14ac:dyDescent="0.3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24"/>
      <c r="O31" s="24"/>
      <c r="P31" s="24"/>
      <c r="Q31" s="24"/>
      <c r="R31" s="24"/>
      <c r="S31" s="24"/>
      <c r="T31" s="25">
        <f t="shared" si="0"/>
        <v>3</v>
      </c>
      <c r="V31" s="235">
        <f>IF(AY31=0,0,INDEX('Aux Datos 1'!$AT:$BF,MATCH('Aux Datos 1'!$AT$36,'Aux Datos 1'!$AT:$AT,0),MATCH(LEFT(X31,3),'Aux Datos 1'!$AT$7:$BF$7,0)))</f>
        <v>3</v>
      </c>
      <c r="W31" s="235"/>
      <c r="X31" s="265" t="s">
        <v>97</v>
      </c>
      <c r="Y31" s="266"/>
      <c r="Z31" s="266"/>
      <c r="AA31" s="266"/>
      <c r="AB31" s="266"/>
      <c r="AC31" s="266"/>
      <c r="AD31" s="266"/>
      <c r="AE31" s="266"/>
      <c r="AF31" s="266"/>
      <c r="AG31" s="236">
        <f>'Aux Datos 2'!$M$129</f>
        <v>70</v>
      </c>
      <c r="AH31" s="236"/>
      <c r="AI31" s="236"/>
      <c r="AJ31" s="236"/>
      <c r="AK31" s="236"/>
      <c r="AL31" s="236"/>
      <c r="AM31" s="236"/>
      <c r="AN31" s="236"/>
      <c r="AO31" s="236"/>
      <c r="AP31" s="236">
        <f>'Aux Datos 2'!$M$128</f>
        <v>60</v>
      </c>
      <c r="AQ31" s="236"/>
      <c r="AR31" s="236"/>
      <c r="AS31" s="236"/>
      <c r="AT31" s="236"/>
      <c r="AU31" s="236"/>
      <c r="AV31" s="236"/>
      <c r="AW31" s="236"/>
      <c r="AX31" s="236"/>
      <c r="AY31" s="246">
        <f>+'Aux Datos 1'!AO$36</f>
        <v>1.1666666666666667</v>
      </c>
      <c r="AZ31" s="246"/>
      <c r="BA31" s="246"/>
      <c r="BB31" s="246"/>
      <c r="BC31" s="246"/>
      <c r="BD31" s="246"/>
      <c r="BE31" s="246"/>
      <c r="BF31" s="246"/>
      <c r="BG31" s="246"/>
      <c r="BJ31" s="230"/>
      <c r="BK31" s="230"/>
      <c r="BL31" s="21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3"/>
    </row>
    <row r="32" spans="1:89" ht="14.4" x14ac:dyDescent="0.3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24"/>
      <c r="O32" s="24"/>
      <c r="P32" s="24"/>
      <c r="Q32" s="24"/>
      <c r="R32" s="24"/>
      <c r="S32" s="24"/>
      <c r="T32" s="25">
        <f t="shared" si="0"/>
        <v>3</v>
      </c>
      <c r="V32" s="264">
        <f>IF(AY32=0,0,INDEX('Aux Datos 1'!$AT:$BF,MATCH('Aux Datos 1'!$AT$36,'Aux Datos 1'!$AT:$AT,0),MATCH(LEFT(X32,3),'Aux Datos 1'!$AT$7:$BF$7,0)))</f>
        <v>3</v>
      </c>
      <c r="W32" s="264"/>
      <c r="X32" s="261" t="s">
        <v>98</v>
      </c>
      <c r="Y32" s="274"/>
      <c r="Z32" s="274"/>
      <c r="AA32" s="274"/>
      <c r="AB32" s="274"/>
      <c r="AC32" s="274"/>
      <c r="AD32" s="274"/>
      <c r="AE32" s="274"/>
      <c r="AF32" s="274"/>
      <c r="AG32" s="262">
        <f>'Aux Datos 2'!$N$129</f>
        <v>80</v>
      </c>
      <c r="AH32" s="262"/>
      <c r="AI32" s="262"/>
      <c r="AJ32" s="262"/>
      <c r="AK32" s="262"/>
      <c r="AL32" s="262"/>
      <c r="AM32" s="262"/>
      <c r="AN32" s="262"/>
      <c r="AO32" s="262"/>
      <c r="AP32" s="262">
        <f>'Aux Datos 2'!$N$128</f>
        <v>60</v>
      </c>
      <c r="AQ32" s="262"/>
      <c r="AR32" s="262"/>
      <c r="AS32" s="262"/>
      <c r="AT32" s="262"/>
      <c r="AU32" s="262"/>
      <c r="AV32" s="262"/>
      <c r="AW32" s="262"/>
      <c r="AX32" s="262"/>
      <c r="AY32" s="259">
        <f>+'Aux Datos 1'!AP$36</f>
        <v>1.3333333333333333</v>
      </c>
      <c r="AZ32" s="259"/>
      <c r="BA32" s="259"/>
      <c r="BB32" s="259"/>
      <c r="BC32" s="259"/>
      <c r="BD32" s="259"/>
      <c r="BE32" s="259"/>
      <c r="BF32" s="259"/>
      <c r="BG32" s="259"/>
      <c r="BJ32" s="230">
        <v>3</v>
      </c>
      <c r="BK32" s="230"/>
      <c r="BL32" s="243" t="s">
        <v>57</v>
      </c>
      <c r="BM32" s="244"/>
      <c r="BN32" s="244"/>
      <c r="BO32" s="244"/>
      <c r="BP32" s="244"/>
      <c r="BQ32" s="244"/>
      <c r="BR32" s="244"/>
      <c r="BS32" s="244"/>
      <c r="BT32" s="244"/>
      <c r="BU32" s="244"/>
      <c r="BV32" s="244"/>
      <c r="BW32" s="244"/>
      <c r="BX32" s="244"/>
      <c r="BY32" s="244"/>
      <c r="BZ32" s="244"/>
      <c r="CA32" s="244"/>
      <c r="CB32" s="244"/>
      <c r="CC32" s="244"/>
      <c r="CD32" s="244"/>
      <c r="CE32" s="244"/>
      <c r="CF32" s="244"/>
      <c r="CG32" s="244"/>
      <c r="CH32" s="244"/>
      <c r="CI32" s="244"/>
      <c r="CJ32" s="244"/>
      <c r="CK32" s="245"/>
    </row>
    <row r="33" spans="1:89" ht="15" customHeight="1" x14ac:dyDescent="0.3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24"/>
      <c r="O33" s="24"/>
      <c r="P33" s="24"/>
      <c r="Q33" s="24"/>
      <c r="R33" s="24"/>
      <c r="S33" s="24"/>
      <c r="T33" s="25">
        <f t="shared" si="0"/>
        <v>3</v>
      </c>
      <c r="V33" s="235">
        <f>IF(AY33=0,0,INDEX('Aux Datos 1'!$AT:$BF,MATCH('Aux Datos 1'!$AT$36,'Aux Datos 1'!$AT:$AT,0),MATCH(LEFT(X33,3),'Aux Datos 1'!$AT$7:$BF$7,0)))</f>
        <v>3</v>
      </c>
      <c r="W33" s="235"/>
      <c r="X33" s="265" t="s">
        <v>99</v>
      </c>
      <c r="Y33" s="266"/>
      <c r="Z33" s="266"/>
      <c r="AA33" s="266"/>
      <c r="AB33" s="266"/>
      <c r="AC33" s="266"/>
      <c r="AD33" s="266"/>
      <c r="AE33" s="266"/>
      <c r="AF33" s="266"/>
      <c r="AG33" s="236">
        <f>'Aux Datos 2'!$O$129</f>
        <v>90</v>
      </c>
      <c r="AH33" s="236"/>
      <c r="AI33" s="236"/>
      <c r="AJ33" s="236"/>
      <c r="AK33" s="236"/>
      <c r="AL33" s="236"/>
      <c r="AM33" s="236"/>
      <c r="AN33" s="236"/>
      <c r="AO33" s="236"/>
      <c r="AP33" s="236">
        <f>'Aux Datos 2'!$O$128</f>
        <v>62</v>
      </c>
      <c r="AQ33" s="236"/>
      <c r="AR33" s="236"/>
      <c r="AS33" s="236"/>
      <c r="AT33" s="236"/>
      <c r="AU33" s="236"/>
      <c r="AV33" s="236"/>
      <c r="AW33" s="236"/>
      <c r="AX33" s="236"/>
      <c r="AY33" s="246">
        <f>+'Aux Datos 1'!AQ$36</f>
        <v>1.4516129032258065</v>
      </c>
      <c r="AZ33" s="246"/>
      <c r="BA33" s="246"/>
      <c r="BB33" s="246"/>
      <c r="BC33" s="246"/>
      <c r="BD33" s="246"/>
      <c r="BE33" s="246"/>
      <c r="BF33" s="246"/>
      <c r="BG33" s="246"/>
      <c r="BJ33" s="230"/>
      <c r="BK33" s="230"/>
      <c r="BL33" s="21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3"/>
    </row>
    <row r="34" spans="1:89" ht="15" customHeight="1" x14ac:dyDescent="0.3">
      <c r="A34" s="14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</row>
  </sheetData>
  <customSheetViews>
    <customSheetView guid="{866E79C6-ED26-4269-9589-BDD48744743B}" showGridLines="0" showRowCol="0" hiddenRows="1" hiddenColumns="1">
      <selection activeCell="BJ10" sqref="BJ10:CK16"/>
      <pageMargins left="0.511811024" right="0.511811024" top="0.78740157499999996" bottom="0.78740157499999996" header="0.31496062000000002" footer="0.31496062000000002"/>
      <pageSetup paperSize="9" orientation="portrait" horizontalDpi="4294967293" verticalDpi="4294967293" r:id="rId1"/>
    </customSheetView>
  </customSheetViews>
  <mergeCells count="83">
    <mergeCell ref="N23:O23"/>
    <mergeCell ref="R23:S23"/>
    <mergeCell ref="B18:C18"/>
    <mergeCell ref="B6:C6"/>
    <mergeCell ref="BJ10:CK16"/>
    <mergeCell ref="A10:B10"/>
    <mergeCell ref="A11:B11"/>
    <mergeCell ref="A12:B12"/>
    <mergeCell ref="A16:B16"/>
    <mergeCell ref="R22:S22"/>
    <mergeCell ref="AP21:AX21"/>
    <mergeCell ref="AY21:BG21"/>
    <mergeCell ref="CA7:CL7"/>
    <mergeCell ref="BX6:BZ7"/>
    <mergeCell ref="V22:W22"/>
    <mergeCell ref="X22:AF22"/>
    <mergeCell ref="AG22:AO22"/>
    <mergeCell ref="AP22:AX22"/>
    <mergeCell ref="AY22:BG22"/>
    <mergeCell ref="BJ19:CK25"/>
    <mergeCell ref="X21:AF21"/>
    <mergeCell ref="AG21:AO21"/>
    <mergeCell ref="AY24:BG24"/>
    <mergeCell ref="V23:W23"/>
    <mergeCell ref="X23:AF23"/>
    <mergeCell ref="AG23:AO23"/>
    <mergeCell ref="AP23:AX23"/>
    <mergeCell ref="AY23:BG23"/>
    <mergeCell ref="AY26:BG26"/>
    <mergeCell ref="V24:W24"/>
    <mergeCell ref="X24:AF24"/>
    <mergeCell ref="AG24:AO24"/>
    <mergeCell ref="AP24:AX24"/>
    <mergeCell ref="AY25:BG25"/>
    <mergeCell ref="V28:W28"/>
    <mergeCell ref="V25:W25"/>
    <mergeCell ref="X25:AF25"/>
    <mergeCell ref="AG25:AO25"/>
    <mergeCell ref="AP25:AX25"/>
    <mergeCell ref="V26:W26"/>
    <mergeCell ref="X26:AF26"/>
    <mergeCell ref="AG26:AO26"/>
    <mergeCell ref="AP26:AX26"/>
    <mergeCell ref="BL28:CK28"/>
    <mergeCell ref="V27:W27"/>
    <mergeCell ref="X27:AF27"/>
    <mergeCell ref="AG27:AO27"/>
    <mergeCell ref="AP27:AX27"/>
    <mergeCell ref="AY27:BG27"/>
    <mergeCell ref="BJ28:BK29"/>
    <mergeCell ref="V29:W29"/>
    <mergeCell ref="X29:AF29"/>
    <mergeCell ref="AG29:AO29"/>
    <mergeCell ref="AY28:BG28"/>
    <mergeCell ref="X28:AF28"/>
    <mergeCell ref="AG28:AO28"/>
    <mergeCell ref="AP28:AX28"/>
    <mergeCell ref="AP29:AX29"/>
    <mergeCell ref="AY29:BG29"/>
    <mergeCell ref="BL30:CK30"/>
    <mergeCell ref="V32:W32"/>
    <mergeCell ref="X32:AF32"/>
    <mergeCell ref="AG32:AO32"/>
    <mergeCell ref="AP32:AX32"/>
    <mergeCell ref="AY32:BG32"/>
    <mergeCell ref="V31:W31"/>
    <mergeCell ref="V30:W30"/>
    <mergeCell ref="X30:AF30"/>
    <mergeCell ref="AG30:AO30"/>
    <mergeCell ref="AP30:AX30"/>
    <mergeCell ref="AY30:BG30"/>
    <mergeCell ref="BL32:CK32"/>
    <mergeCell ref="X31:AF31"/>
    <mergeCell ref="AG31:AO31"/>
    <mergeCell ref="AP31:AX31"/>
    <mergeCell ref="AY31:BG31"/>
    <mergeCell ref="BJ32:BK33"/>
    <mergeCell ref="BJ30:BK31"/>
    <mergeCell ref="V33:W33"/>
    <mergeCell ref="X33:AF33"/>
    <mergeCell ref="AG33:AO33"/>
    <mergeCell ref="AP33:AX33"/>
    <mergeCell ref="AY33:BG33"/>
  </mergeCells>
  <conditionalFormatting sqref="A10:B10">
    <cfRule type="iconSet" priority="153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1:B11">
    <cfRule type="iconSet" priority="152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2:B12">
    <cfRule type="iconSet" priority="15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6:B16">
    <cfRule type="iconSet" priority="150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B6:C6">
    <cfRule type="iconSet" priority="154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B18:C18">
    <cfRule type="iconSet" priority="147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3">
    <cfRule type="iconSet" priority="20">
      <iconSet iconSet="4TrafficLights" showValue="0">
        <cfvo type="percent" val="0"/>
        <cfvo type="num" val="1"/>
        <cfvo type="num" val="2"/>
        <cfvo type="num" val="3"/>
      </iconSet>
    </cfRule>
    <cfRule type="iconSet" priority="21">
      <iconSet iconSet="4TrafficLights" showValue="0">
        <cfvo type="percent" val="0"/>
        <cfvo type="num" val="1"/>
        <cfvo type="num" val="2"/>
        <cfvo type="num" val="3"/>
      </iconSet>
    </cfRule>
    <cfRule type="iconSet" priority="22">
      <iconSet iconSet="4TrafficLights" showValue="0">
        <cfvo type="percent" val="0"/>
        <cfvo type="num" val="1"/>
        <cfvo type="num" val="2"/>
        <cfvo type="num" val="3"/>
      </iconSet>
    </cfRule>
    <cfRule type="iconSet" priority="18">
      <iconSet iconSet="4TrafficLights" showValue="0">
        <cfvo type="percent" val="0"/>
        <cfvo type="num" val="1"/>
        <cfvo type="num" val="2"/>
        <cfvo type="num" val="3"/>
      </iconSet>
    </cfRule>
    <cfRule type="iconSet" priority="19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5">
    <cfRule type="iconSet" priority="42">
      <iconSet iconSet="4TrafficLights" showValue="0">
        <cfvo type="percent" val="0"/>
        <cfvo type="num" val="1"/>
        <cfvo type="num" val="2"/>
        <cfvo type="num" val="3"/>
      </iconSet>
    </cfRule>
    <cfRule type="iconSet" priority="43">
      <iconSet iconSet="4TrafficLights" showValue="0">
        <cfvo type="percent" val="0"/>
        <cfvo type="num" val="1"/>
        <cfvo type="num" val="2"/>
        <cfvo type="num" val="3"/>
      </iconSet>
    </cfRule>
    <cfRule type="iconSet" priority="44">
      <iconSet iconSet="4TrafficLights" showValue="0">
        <cfvo type="percent" val="0"/>
        <cfvo type="num" val="1"/>
        <cfvo type="num" val="2"/>
        <cfvo type="num" val="3"/>
      </iconSet>
    </cfRule>
    <cfRule type="iconSet" priority="45">
      <iconSet iconSet="4TrafficLights" showValue="0">
        <cfvo type="percent" val="0"/>
        <cfvo type="num" val="1"/>
        <cfvo type="num" val="2"/>
        <cfvo type="num" val="3"/>
      </iconSet>
    </cfRule>
    <cfRule type="iconSet" priority="46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7">
    <cfRule type="iconSet" priority="67">
      <iconSet iconSet="4TrafficLights" showValue="0">
        <cfvo type="percent" val="0"/>
        <cfvo type="num" val="1"/>
        <cfvo type="num" val="2"/>
        <cfvo type="num" val="3"/>
      </iconSet>
    </cfRule>
    <cfRule type="iconSet" priority="68">
      <iconSet iconSet="4TrafficLights" showValue="0">
        <cfvo type="percent" val="0"/>
        <cfvo type="num" val="1"/>
        <cfvo type="num" val="2"/>
        <cfvo type="num" val="3"/>
      </iconSet>
    </cfRule>
    <cfRule type="iconSet" priority="69">
      <iconSet iconSet="4TrafficLights" showValue="0">
        <cfvo type="percent" val="0"/>
        <cfvo type="num" val="1"/>
        <cfvo type="num" val="2"/>
        <cfvo type="num" val="3"/>
      </iconSet>
    </cfRule>
    <cfRule type="iconSet" priority="70">
      <iconSet iconSet="4TrafficLights" showValue="0">
        <cfvo type="percent" val="0"/>
        <cfvo type="num" val="1"/>
        <cfvo type="num" val="2"/>
        <cfvo type="num" val="3"/>
      </iconSet>
    </cfRule>
    <cfRule type="iconSet" priority="66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9">
    <cfRule type="iconSet" priority="90">
      <iconSet iconSet="4TrafficLights" showValue="0">
        <cfvo type="percent" val="0"/>
        <cfvo type="num" val="1"/>
        <cfvo type="num" val="2"/>
        <cfvo type="num" val="3"/>
      </iconSet>
    </cfRule>
    <cfRule type="iconSet" priority="91">
      <iconSet iconSet="4TrafficLights" showValue="0">
        <cfvo type="percent" val="0"/>
        <cfvo type="num" val="1"/>
        <cfvo type="num" val="2"/>
        <cfvo type="num" val="3"/>
      </iconSet>
    </cfRule>
    <cfRule type="iconSet" priority="92">
      <iconSet iconSet="4TrafficLights" showValue="0">
        <cfvo type="percent" val="0"/>
        <cfvo type="num" val="1"/>
        <cfvo type="num" val="2"/>
        <cfvo type="num" val="3"/>
      </iconSet>
    </cfRule>
    <cfRule type="iconSet" priority="93">
      <iconSet iconSet="4TrafficLights" showValue="0">
        <cfvo type="percent" val="0"/>
        <cfvo type="num" val="1"/>
        <cfvo type="num" val="2"/>
        <cfvo type="num" val="3"/>
      </iconSet>
    </cfRule>
    <cfRule type="iconSet" priority="94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1">
    <cfRule type="iconSet" priority="115">
      <iconSet iconSet="4TrafficLights" showValue="0">
        <cfvo type="percent" val="0"/>
        <cfvo type="num" val="1"/>
        <cfvo type="num" val="2"/>
        <cfvo type="num" val="3"/>
      </iconSet>
    </cfRule>
    <cfRule type="iconSet" priority="116">
      <iconSet iconSet="4TrafficLights" showValue="0">
        <cfvo type="percent" val="0"/>
        <cfvo type="num" val="1"/>
        <cfvo type="num" val="2"/>
        <cfvo type="num" val="3"/>
      </iconSet>
    </cfRule>
    <cfRule type="iconSet" priority="118">
      <iconSet iconSet="4TrafficLights" showValue="0">
        <cfvo type="percent" val="0"/>
        <cfvo type="num" val="1"/>
        <cfvo type="num" val="2"/>
        <cfvo type="num" val="3"/>
      </iconSet>
    </cfRule>
    <cfRule type="iconSet" priority="117">
      <iconSet iconSet="4TrafficLights" showValue="0">
        <cfvo type="percent" val="0"/>
        <cfvo type="num" val="1"/>
        <cfvo type="num" val="2"/>
        <cfvo type="num" val="3"/>
      </iconSet>
    </cfRule>
    <cfRule type="iconSet" priority="114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3">
    <cfRule type="iconSet" priority="142">
      <iconSet iconSet="4TrafficLights" showValue="0">
        <cfvo type="percent" val="0"/>
        <cfvo type="num" val="1"/>
        <cfvo type="num" val="2"/>
        <cfvo type="num" val="3"/>
      </iconSet>
    </cfRule>
    <cfRule type="iconSet" priority="141">
      <iconSet iconSet="4TrafficLights" showValue="0">
        <cfvo type="percent" val="0"/>
        <cfvo type="num" val="1"/>
        <cfvo type="num" val="2"/>
        <cfvo type="num" val="3"/>
      </iconSet>
    </cfRule>
    <cfRule type="iconSet" priority="140">
      <iconSet iconSet="4TrafficLights" showValue="0">
        <cfvo type="percent" val="0"/>
        <cfvo type="num" val="1"/>
        <cfvo type="num" val="2"/>
        <cfvo type="num" val="3"/>
      </iconSet>
    </cfRule>
    <cfRule type="iconSet" priority="139">
      <iconSet iconSet="4TrafficLights" showValue="0">
        <cfvo type="percent" val="0"/>
        <cfvo type="num" val="1"/>
        <cfvo type="num" val="2"/>
        <cfvo type="num" val="3"/>
      </iconSet>
    </cfRule>
    <cfRule type="iconSet" priority="138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2:W22">
    <cfRule type="iconSet" priority="2">
      <iconSet iconSet="4TrafficLights" showValue="0">
        <cfvo type="percent" val="0"/>
        <cfvo type="num" val="1"/>
        <cfvo type="num" val="2"/>
        <cfvo type="num" val="3"/>
      </iconSet>
    </cfRule>
    <cfRule type="iconSet" priority="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2:W33">
    <cfRule type="iconSet" priority="149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3:W23">
    <cfRule type="iconSet" priority="4">
      <iconSet iconSet="4TrafficLights" showValue="0">
        <cfvo type="percent" val="0"/>
        <cfvo type="num" val="1"/>
        <cfvo type="num" val="2"/>
        <cfvo type="num" val="3"/>
      </iconSet>
    </cfRule>
    <cfRule type="iconSet" priority="5">
      <iconSet iconSet="4TrafficLights" showValue="0">
        <cfvo type="percent" val="0"/>
        <cfvo type="num" val="1"/>
        <cfvo type="num" val="2"/>
        <cfvo type="num" val="3"/>
      </iconSet>
    </cfRule>
    <cfRule type="iconSet" priority="6">
      <iconSet iconSet="4TrafficLights" showValue="0">
        <cfvo type="percent" val="0"/>
        <cfvo type="num" val="1"/>
        <cfvo type="num" val="2"/>
        <cfvo type="num" val="3"/>
      </iconSet>
    </cfRule>
    <cfRule type="iconSet" priority="7">
      <iconSet iconSet="4TrafficLights" showValue="0">
        <cfvo type="percent" val="0"/>
        <cfvo type="num" val="1"/>
        <cfvo type="num" val="2"/>
        <cfvo type="num" val="3"/>
      </iconSet>
    </cfRule>
    <cfRule type="iconSet" priority="8">
      <iconSet iconSet="4TrafficLights" showValue="0">
        <cfvo type="percent" val="0"/>
        <cfvo type="num" val="1"/>
        <cfvo type="num" val="2"/>
        <cfvo type="num" val="3"/>
      </iconSet>
    </cfRule>
    <cfRule type="iconSet" priority="9">
      <iconSet iconSet="4TrafficLights" showValue="0">
        <cfvo type="percent" val="0"/>
        <cfvo type="num" val="1"/>
        <cfvo type="num" val="2"/>
        <cfvo type="num" val="3"/>
      </iconSet>
    </cfRule>
    <cfRule type="iconSet" priority="10">
      <iconSet iconSet="4TrafficLights" showValue="0">
        <cfvo type="percent" val="0"/>
        <cfvo type="num" val="1"/>
        <cfvo type="num" val="2"/>
        <cfvo type="num" val="3"/>
      </iconSet>
    </cfRule>
    <cfRule type="iconSet" priority="11">
      <iconSet iconSet="4TrafficLights" showValue="0">
        <cfvo type="percent" val="0"/>
        <cfvo type="num" val="1"/>
        <cfvo type="num" val="2"/>
        <cfvo type="num" val="3"/>
      </iconSet>
    </cfRule>
    <cfRule type="iconSet" priority="12">
      <iconSet iconSet="4TrafficLights" showValue="0">
        <cfvo type="percent" val="0"/>
        <cfvo type="num" val="1"/>
        <cfvo type="num" val="2"/>
        <cfvo type="num" val="3"/>
      </iconSet>
    </cfRule>
    <cfRule type="iconSet" priority="13">
      <iconSet iconSet="4TrafficLights" showValue="0">
        <cfvo type="percent" val="0"/>
        <cfvo type="num" val="1"/>
        <cfvo type="num" val="2"/>
        <cfvo type="num" val="3"/>
      </iconSet>
    </cfRule>
    <cfRule type="iconSet" priority="14">
      <iconSet iconSet="4TrafficLights" showValue="0">
        <cfvo type="percent" val="0"/>
        <cfvo type="num" val="1"/>
        <cfvo type="num" val="2"/>
        <cfvo type="num" val="3"/>
      </iconSet>
    </cfRule>
    <cfRule type="iconSet" priority="15">
      <iconSet iconSet="4TrafficLights" showValue="0">
        <cfvo type="percent" val="0"/>
        <cfvo type="num" val="1"/>
        <cfvo type="num" val="2"/>
        <cfvo type="num" val="3"/>
      </iconSet>
    </cfRule>
    <cfRule type="iconSet" priority="16">
      <iconSet iconSet="4TrafficLights" showValue="0">
        <cfvo type="percent" val="0"/>
        <cfvo type="num" val="1"/>
        <cfvo type="num" val="2"/>
        <cfvo type="num" val="3"/>
      </iconSet>
    </cfRule>
    <cfRule type="iconSet" priority="17">
      <iconSet iconSet="4TrafficLights" showValue="0">
        <cfvo type="percent" val="0"/>
        <cfvo type="num" val="1"/>
        <cfvo type="num" val="2"/>
        <cfvo type="num" val="3"/>
      </iconSet>
    </cfRule>
    <cfRule type="iconSet" priority="23">
      <iconSet iconSet="4TrafficLights" showValue="0">
        <cfvo type="percent" val="0"/>
        <cfvo type="num" val="1"/>
        <cfvo type="num" val="2"/>
        <cfvo type="num" val="3"/>
      </iconSet>
    </cfRule>
    <cfRule type="iconSet" priority="24">
      <iconSet iconSet="4TrafficLights" showValue="0">
        <cfvo type="percent" val="0"/>
        <cfvo type="num" val="1"/>
        <cfvo type="num" val="2"/>
        <cfvo type="num" val="3"/>
      </iconSet>
    </cfRule>
    <cfRule type="iconSet" priority="3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4:W24">
    <cfRule type="iconSet" priority="25">
      <iconSet iconSet="4TrafficLights" showValue="0">
        <cfvo type="percent" val="0"/>
        <cfvo type="num" val="1"/>
        <cfvo type="num" val="2"/>
        <cfvo type="num" val="3"/>
      </iconSet>
    </cfRule>
    <cfRule type="iconSet" priority="26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5:W25">
    <cfRule type="iconSet" priority="27">
      <iconSet iconSet="4TrafficLights" showValue="0">
        <cfvo type="percent" val="0"/>
        <cfvo type="num" val="1"/>
        <cfvo type="num" val="2"/>
        <cfvo type="num" val="3"/>
      </iconSet>
    </cfRule>
    <cfRule type="iconSet" priority="28">
      <iconSet iconSet="4TrafficLights" showValue="0">
        <cfvo type="percent" val="0"/>
        <cfvo type="num" val="1"/>
        <cfvo type="num" val="2"/>
        <cfvo type="num" val="3"/>
      </iconSet>
    </cfRule>
    <cfRule type="iconSet" priority="29">
      <iconSet iconSet="4TrafficLights" showValue="0">
        <cfvo type="percent" val="0"/>
        <cfvo type="num" val="1"/>
        <cfvo type="num" val="2"/>
        <cfvo type="num" val="3"/>
      </iconSet>
    </cfRule>
    <cfRule type="iconSet" priority="30">
      <iconSet iconSet="4TrafficLights" showValue="0">
        <cfvo type="percent" val="0"/>
        <cfvo type="num" val="1"/>
        <cfvo type="num" val="2"/>
        <cfvo type="num" val="3"/>
      </iconSet>
    </cfRule>
    <cfRule type="iconSet" priority="31">
      <iconSet iconSet="4TrafficLights" showValue="0">
        <cfvo type="percent" val="0"/>
        <cfvo type="num" val="1"/>
        <cfvo type="num" val="2"/>
        <cfvo type="num" val="3"/>
      </iconSet>
    </cfRule>
    <cfRule type="iconSet" priority="32">
      <iconSet iconSet="4TrafficLights" showValue="0">
        <cfvo type="percent" val="0"/>
        <cfvo type="num" val="1"/>
        <cfvo type="num" val="2"/>
        <cfvo type="num" val="3"/>
      </iconSet>
    </cfRule>
    <cfRule type="iconSet" priority="33">
      <iconSet iconSet="4TrafficLights" showValue="0">
        <cfvo type="percent" val="0"/>
        <cfvo type="num" val="1"/>
        <cfvo type="num" val="2"/>
        <cfvo type="num" val="3"/>
      </iconSet>
    </cfRule>
    <cfRule type="iconSet" priority="34">
      <iconSet iconSet="4TrafficLights" showValue="0">
        <cfvo type="percent" val="0"/>
        <cfvo type="num" val="1"/>
        <cfvo type="num" val="2"/>
        <cfvo type="num" val="3"/>
      </iconSet>
    </cfRule>
    <cfRule type="iconSet" priority="35">
      <iconSet iconSet="4TrafficLights" showValue="0">
        <cfvo type="percent" val="0"/>
        <cfvo type="num" val="1"/>
        <cfvo type="num" val="2"/>
        <cfvo type="num" val="3"/>
      </iconSet>
    </cfRule>
    <cfRule type="iconSet" priority="36">
      <iconSet iconSet="4TrafficLights" showValue="0">
        <cfvo type="percent" val="0"/>
        <cfvo type="num" val="1"/>
        <cfvo type="num" val="2"/>
        <cfvo type="num" val="3"/>
      </iconSet>
    </cfRule>
    <cfRule type="iconSet" priority="37">
      <iconSet iconSet="4TrafficLights" showValue="0">
        <cfvo type="percent" val="0"/>
        <cfvo type="num" val="1"/>
        <cfvo type="num" val="2"/>
        <cfvo type="num" val="3"/>
      </iconSet>
    </cfRule>
    <cfRule type="iconSet" priority="38">
      <iconSet iconSet="4TrafficLights" showValue="0">
        <cfvo type="percent" val="0"/>
        <cfvo type="num" val="1"/>
        <cfvo type="num" val="2"/>
        <cfvo type="num" val="3"/>
      </iconSet>
    </cfRule>
    <cfRule type="iconSet" priority="39">
      <iconSet iconSet="4TrafficLights" showValue="0">
        <cfvo type="percent" val="0"/>
        <cfvo type="num" val="1"/>
        <cfvo type="num" val="2"/>
        <cfvo type="num" val="3"/>
      </iconSet>
    </cfRule>
    <cfRule type="iconSet" priority="40">
      <iconSet iconSet="4TrafficLights" showValue="0">
        <cfvo type="percent" val="0"/>
        <cfvo type="num" val="1"/>
        <cfvo type="num" val="2"/>
        <cfvo type="num" val="3"/>
      </iconSet>
    </cfRule>
    <cfRule type="iconSet" priority="41">
      <iconSet iconSet="4TrafficLights" showValue="0">
        <cfvo type="percent" val="0"/>
        <cfvo type="num" val="1"/>
        <cfvo type="num" val="2"/>
        <cfvo type="num" val="3"/>
      </iconSet>
    </cfRule>
    <cfRule type="iconSet" priority="47">
      <iconSet iconSet="4TrafficLights" showValue="0">
        <cfvo type="percent" val="0"/>
        <cfvo type="num" val="1"/>
        <cfvo type="num" val="2"/>
        <cfvo type="num" val="3"/>
      </iconSet>
    </cfRule>
    <cfRule type="iconSet" priority="48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6:W26">
    <cfRule type="iconSet" priority="50">
      <iconSet iconSet="4TrafficLights" showValue="0">
        <cfvo type="percent" val="0"/>
        <cfvo type="num" val="1"/>
        <cfvo type="num" val="2"/>
        <cfvo type="num" val="3"/>
      </iconSet>
    </cfRule>
    <cfRule type="iconSet" priority="49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7:W27">
    <cfRule type="iconSet" priority="52">
      <iconSet iconSet="4TrafficLights" showValue="0">
        <cfvo type="percent" val="0"/>
        <cfvo type="num" val="1"/>
        <cfvo type="num" val="2"/>
        <cfvo type="num" val="3"/>
      </iconSet>
    </cfRule>
    <cfRule type="iconSet" priority="62">
      <iconSet iconSet="4TrafficLights" showValue="0">
        <cfvo type="percent" val="0"/>
        <cfvo type="num" val="1"/>
        <cfvo type="num" val="2"/>
        <cfvo type="num" val="3"/>
      </iconSet>
    </cfRule>
    <cfRule type="iconSet" priority="72">
      <iconSet iconSet="4TrafficLights" showValue="0">
        <cfvo type="percent" val="0"/>
        <cfvo type="num" val="1"/>
        <cfvo type="num" val="2"/>
        <cfvo type="num" val="3"/>
      </iconSet>
    </cfRule>
    <cfRule type="iconSet" priority="71">
      <iconSet iconSet="4TrafficLights" showValue="0">
        <cfvo type="percent" val="0"/>
        <cfvo type="num" val="1"/>
        <cfvo type="num" val="2"/>
        <cfvo type="num" val="3"/>
      </iconSet>
    </cfRule>
    <cfRule type="iconSet" priority="65">
      <iconSet iconSet="4TrafficLights" showValue="0">
        <cfvo type="percent" val="0"/>
        <cfvo type="num" val="1"/>
        <cfvo type="num" val="2"/>
        <cfvo type="num" val="3"/>
      </iconSet>
    </cfRule>
    <cfRule type="iconSet" priority="64">
      <iconSet iconSet="4TrafficLights" showValue="0">
        <cfvo type="percent" val="0"/>
        <cfvo type="num" val="1"/>
        <cfvo type="num" val="2"/>
        <cfvo type="num" val="3"/>
      </iconSet>
    </cfRule>
    <cfRule type="iconSet" priority="63">
      <iconSet iconSet="4TrafficLights" showValue="0">
        <cfvo type="percent" val="0"/>
        <cfvo type="num" val="1"/>
        <cfvo type="num" val="2"/>
        <cfvo type="num" val="3"/>
      </iconSet>
    </cfRule>
    <cfRule type="iconSet" priority="60">
      <iconSet iconSet="4TrafficLights" showValue="0">
        <cfvo type="percent" val="0"/>
        <cfvo type="num" val="1"/>
        <cfvo type="num" val="2"/>
        <cfvo type="num" val="3"/>
      </iconSet>
    </cfRule>
    <cfRule type="iconSet" priority="53">
      <iconSet iconSet="4TrafficLights" showValue="0">
        <cfvo type="percent" val="0"/>
        <cfvo type="num" val="1"/>
        <cfvo type="num" val="2"/>
        <cfvo type="num" val="3"/>
      </iconSet>
    </cfRule>
    <cfRule type="iconSet" priority="61">
      <iconSet iconSet="4TrafficLights" showValue="0">
        <cfvo type="percent" val="0"/>
        <cfvo type="num" val="1"/>
        <cfvo type="num" val="2"/>
        <cfvo type="num" val="3"/>
      </iconSet>
    </cfRule>
    <cfRule type="iconSet" priority="59">
      <iconSet iconSet="4TrafficLights" showValue="0">
        <cfvo type="percent" val="0"/>
        <cfvo type="num" val="1"/>
        <cfvo type="num" val="2"/>
        <cfvo type="num" val="3"/>
      </iconSet>
    </cfRule>
    <cfRule type="iconSet" priority="58">
      <iconSet iconSet="4TrafficLights" showValue="0">
        <cfvo type="percent" val="0"/>
        <cfvo type="num" val="1"/>
        <cfvo type="num" val="2"/>
        <cfvo type="num" val="3"/>
      </iconSet>
    </cfRule>
    <cfRule type="iconSet" priority="57">
      <iconSet iconSet="4TrafficLights" showValue="0">
        <cfvo type="percent" val="0"/>
        <cfvo type="num" val="1"/>
        <cfvo type="num" val="2"/>
        <cfvo type="num" val="3"/>
      </iconSet>
    </cfRule>
    <cfRule type="iconSet" priority="51">
      <iconSet iconSet="4TrafficLights" showValue="0">
        <cfvo type="percent" val="0"/>
        <cfvo type="num" val="1"/>
        <cfvo type="num" val="2"/>
        <cfvo type="num" val="3"/>
      </iconSet>
    </cfRule>
    <cfRule type="iconSet" priority="56">
      <iconSet iconSet="4TrafficLights" showValue="0">
        <cfvo type="percent" val="0"/>
        <cfvo type="num" val="1"/>
        <cfvo type="num" val="2"/>
        <cfvo type="num" val="3"/>
      </iconSet>
    </cfRule>
    <cfRule type="iconSet" priority="55">
      <iconSet iconSet="4TrafficLights" showValue="0">
        <cfvo type="percent" val="0"/>
        <cfvo type="num" val="1"/>
        <cfvo type="num" val="2"/>
        <cfvo type="num" val="3"/>
      </iconSet>
    </cfRule>
    <cfRule type="iconSet" priority="54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8:W28">
    <cfRule type="iconSet" priority="73">
      <iconSet iconSet="4TrafficLights" showValue="0">
        <cfvo type="percent" val="0"/>
        <cfvo type="num" val="1"/>
        <cfvo type="num" val="2"/>
        <cfvo type="num" val="3"/>
      </iconSet>
    </cfRule>
    <cfRule type="iconSet" priority="74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9:W29">
    <cfRule type="iconSet" priority="79">
      <iconSet iconSet="4TrafficLights" showValue="0">
        <cfvo type="percent" val="0"/>
        <cfvo type="num" val="1"/>
        <cfvo type="num" val="2"/>
        <cfvo type="num" val="3"/>
      </iconSet>
    </cfRule>
    <cfRule type="iconSet" priority="80">
      <iconSet iconSet="4TrafficLights" showValue="0">
        <cfvo type="percent" val="0"/>
        <cfvo type="num" val="1"/>
        <cfvo type="num" val="2"/>
        <cfvo type="num" val="3"/>
      </iconSet>
    </cfRule>
    <cfRule type="iconSet" priority="81">
      <iconSet iconSet="4TrafficLights" showValue="0">
        <cfvo type="percent" val="0"/>
        <cfvo type="num" val="1"/>
        <cfvo type="num" val="2"/>
        <cfvo type="num" val="3"/>
      </iconSet>
    </cfRule>
    <cfRule type="iconSet" priority="82">
      <iconSet iconSet="4TrafficLights" showValue="0">
        <cfvo type="percent" val="0"/>
        <cfvo type="num" val="1"/>
        <cfvo type="num" val="2"/>
        <cfvo type="num" val="3"/>
      </iconSet>
    </cfRule>
    <cfRule type="iconSet" priority="83">
      <iconSet iconSet="4TrafficLights" showValue="0">
        <cfvo type="percent" val="0"/>
        <cfvo type="num" val="1"/>
        <cfvo type="num" val="2"/>
        <cfvo type="num" val="3"/>
      </iconSet>
    </cfRule>
    <cfRule type="iconSet" priority="84">
      <iconSet iconSet="4TrafficLights" showValue="0">
        <cfvo type="percent" val="0"/>
        <cfvo type="num" val="1"/>
        <cfvo type="num" val="2"/>
        <cfvo type="num" val="3"/>
      </iconSet>
    </cfRule>
    <cfRule type="iconSet" priority="78">
      <iconSet iconSet="4TrafficLights" showValue="0">
        <cfvo type="percent" val="0"/>
        <cfvo type="num" val="1"/>
        <cfvo type="num" val="2"/>
        <cfvo type="num" val="3"/>
      </iconSet>
    </cfRule>
    <cfRule type="iconSet" priority="85">
      <iconSet iconSet="4TrafficLights" showValue="0">
        <cfvo type="percent" val="0"/>
        <cfvo type="num" val="1"/>
        <cfvo type="num" val="2"/>
        <cfvo type="num" val="3"/>
      </iconSet>
    </cfRule>
    <cfRule type="iconSet" priority="86">
      <iconSet iconSet="4TrafficLights" showValue="0">
        <cfvo type="percent" val="0"/>
        <cfvo type="num" val="1"/>
        <cfvo type="num" val="2"/>
        <cfvo type="num" val="3"/>
      </iconSet>
    </cfRule>
    <cfRule type="iconSet" priority="87">
      <iconSet iconSet="4TrafficLights" showValue="0">
        <cfvo type="percent" val="0"/>
        <cfvo type="num" val="1"/>
        <cfvo type="num" val="2"/>
        <cfvo type="num" val="3"/>
      </iconSet>
    </cfRule>
    <cfRule type="iconSet" priority="88">
      <iconSet iconSet="4TrafficLights" showValue="0">
        <cfvo type="percent" val="0"/>
        <cfvo type="num" val="1"/>
        <cfvo type="num" val="2"/>
        <cfvo type="num" val="3"/>
      </iconSet>
    </cfRule>
    <cfRule type="iconSet" priority="89">
      <iconSet iconSet="4TrafficLights" showValue="0">
        <cfvo type="percent" val="0"/>
        <cfvo type="num" val="1"/>
        <cfvo type="num" val="2"/>
        <cfvo type="num" val="3"/>
      </iconSet>
    </cfRule>
    <cfRule type="iconSet" priority="77">
      <iconSet iconSet="4TrafficLights" showValue="0">
        <cfvo type="percent" val="0"/>
        <cfvo type="num" val="1"/>
        <cfvo type="num" val="2"/>
        <cfvo type="num" val="3"/>
      </iconSet>
    </cfRule>
    <cfRule type="iconSet" priority="76">
      <iconSet iconSet="4TrafficLights" showValue="0">
        <cfvo type="percent" val="0"/>
        <cfvo type="num" val="1"/>
        <cfvo type="num" val="2"/>
        <cfvo type="num" val="3"/>
      </iconSet>
    </cfRule>
    <cfRule type="iconSet" priority="75">
      <iconSet iconSet="4TrafficLights" showValue="0">
        <cfvo type="percent" val="0"/>
        <cfvo type="num" val="1"/>
        <cfvo type="num" val="2"/>
        <cfvo type="num" val="3"/>
      </iconSet>
    </cfRule>
    <cfRule type="iconSet" priority="96">
      <iconSet iconSet="4TrafficLights" showValue="0">
        <cfvo type="percent" val="0"/>
        <cfvo type="num" val="1"/>
        <cfvo type="num" val="2"/>
        <cfvo type="num" val="3"/>
      </iconSet>
    </cfRule>
    <cfRule type="iconSet" priority="95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0:W30">
    <cfRule type="iconSet" priority="98">
      <iconSet iconSet="4TrafficLights" showValue="0">
        <cfvo type="percent" val="0"/>
        <cfvo type="num" val="1"/>
        <cfvo type="num" val="2"/>
        <cfvo type="num" val="3"/>
      </iconSet>
    </cfRule>
    <cfRule type="iconSet" priority="97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1:W31">
    <cfRule type="iconSet" priority="101">
      <iconSet iconSet="4TrafficLights" showValue="0">
        <cfvo type="percent" val="0"/>
        <cfvo type="num" val="1"/>
        <cfvo type="num" val="2"/>
        <cfvo type="num" val="3"/>
      </iconSet>
    </cfRule>
    <cfRule type="iconSet" priority="102">
      <iconSet iconSet="4TrafficLights" showValue="0">
        <cfvo type="percent" val="0"/>
        <cfvo type="num" val="1"/>
        <cfvo type="num" val="2"/>
        <cfvo type="num" val="3"/>
      </iconSet>
    </cfRule>
    <cfRule type="iconSet" priority="103">
      <iconSet iconSet="4TrafficLights" showValue="0">
        <cfvo type="percent" val="0"/>
        <cfvo type="num" val="1"/>
        <cfvo type="num" val="2"/>
        <cfvo type="num" val="3"/>
      </iconSet>
    </cfRule>
    <cfRule type="iconSet" priority="119">
      <iconSet iconSet="4TrafficLights" showValue="0">
        <cfvo type="percent" val="0"/>
        <cfvo type="num" val="1"/>
        <cfvo type="num" val="2"/>
        <cfvo type="num" val="3"/>
      </iconSet>
    </cfRule>
    <cfRule type="iconSet" priority="120">
      <iconSet iconSet="4TrafficLights" showValue="0">
        <cfvo type="percent" val="0"/>
        <cfvo type="num" val="1"/>
        <cfvo type="num" val="2"/>
        <cfvo type="num" val="3"/>
      </iconSet>
    </cfRule>
    <cfRule type="iconSet" priority="99">
      <iconSet iconSet="4TrafficLights" showValue="0">
        <cfvo type="percent" val="0"/>
        <cfvo type="num" val="1"/>
        <cfvo type="num" val="2"/>
        <cfvo type="num" val="3"/>
      </iconSet>
    </cfRule>
    <cfRule type="iconSet" priority="100">
      <iconSet iconSet="4TrafficLights" showValue="0">
        <cfvo type="percent" val="0"/>
        <cfvo type="num" val="1"/>
        <cfvo type="num" val="2"/>
        <cfvo type="num" val="3"/>
      </iconSet>
    </cfRule>
    <cfRule type="iconSet" priority="105">
      <iconSet iconSet="4TrafficLights" showValue="0">
        <cfvo type="percent" val="0"/>
        <cfvo type="num" val="1"/>
        <cfvo type="num" val="2"/>
        <cfvo type="num" val="3"/>
      </iconSet>
    </cfRule>
    <cfRule type="iconSet" priority="106">
      <iconSet iconSet="4TrafficLights" showValue="0">
        <cfvo type="percent" val="0"/>
        <cfvo type="num" val="1"/>
        <cfvo type="num" val="2"/>
        <cfvo type="num" val="3"/>
      </iconSet>
    </cfRule>
    <cfRule type="iconSet" priority="107">
      <iconSet iconSet="4TrafficLights" showValue="0">
        <cfvo type="percent" val="0"/>
        <cfvo type="num" val="1"/>
        <cfvo type="num" val="2"/>
        <cfvo type="num" val="3"/>
      </iconSet>
    </cfRule>
    <cfRule type="iconSet" priority="104">
      <iconSet iconSet="4TrafficLights" showValue="0">
        <cfvo type="percent" val="0"/>
        <cfvo type="num" val="1"/>
        <cfvo type="num" val="2"/>
        <cfvo type="num" val="3"/>
      </iconSet>
    </cfRule>
    <cfRule type="iconSet" priority="108">
      <iconSet iconSet="4TrafficLights" showValue="0">
        <cfvo type="percent" val="0"/>
        <cfvo type="num" val="1"/>
        <cfvo type="num" val="2"/>
        <cfvo type="num" val="3"/>
      </iconSet>
    </cfRule>
    <cfRule type="iconSet" priority="109">
      <iconSet iconSet="4TrafficLights" showValue="0">
        <cfvo type="percent" val="0"/>
        <cfvo type="num" val="1"/>
        <cfvo type="num" val="2"/>
        <cfvo type="num" val="3"/>
      </iconSet>
    </cfRule>
    <cfRule type="iconSet" priority="110">
      <iconSet iconSet="4TrafficLights" showValue="0">
        <cfvo type="percent" val="0"/>
        <cfvo type="num" val="1"/>
        <cfvo type="num" val="2"/>
        <cfvo type="num" val="3"/>
      </iconSet>
    </cfRule>
    <cfRule type="iconSet" priority="111">
      <iconSet iconSet="4TrafficLights" showValue="0">
        <cfvo type="percent" val="0"/>
        <cfvo type="num" val="1"/>
        <cfvo type="num" val="2"/>
        <cfvo type="num" val="3"/>
      </iconSet>
    </cfRule>
    <cfRule type="iconSet" priority="112">
      <iconSet iconSet="4TrafficLights" showValue="0">
        <cfvo type="percent" val="0"/>
        <cfvo type="num" val="1"/>
        <cfvo type="num" val="2"/>
        <cfvo type="num" val="3"/>
      </iconSet>
    </cfRule>
    <cfRule type="iconSet" priority="113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2:W32">
    <cfRule type="iconSet" priority="121">
      <iconSet iconSet="4TrafficLights" showValue="0">
        <cfvo type="percent" val="0"/>
        <cfvo type="num" val="1"/>
        <cfvo type="num" val="2"/>
        <cfvo type="num" val="3"/>
      </iconSet>
    </cfRule>
    <cfRule type="iconSet" priority="122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3:W33">
    <cfRule type="iconSet" priority="123">
      <iconSet iconSet="4TrafficLights" showValue="0">
        <cfvo type="percent" val="0"/>
        <cfvo type="num" val="1"/>
        <cfvo type="num" val="2"/>
        <cfvo type="num" val="3"/>
      </iconSet>
    </cfRule>
    <cfRule type="iconSet" priority="124">
      <iconSet iconSet="4TrafficLights" showValue="0">
        <cfvo type="percent" val="0"/>
        <cfvo type="num" val="1"/>
        <cfvo type="num" val="2"/>
        <cfvo type="num" val="3"/>
      </iconSet>
    </cfRule>
    <cfRule type="iconSet" priority="125">
      <iconSet iconSet="4TrafficLights" showValue="0">
        <cfvo type="percent" val="0"/>
        <cfvo type="num" val="1"/>
        <cfvo type="num" val="2"/>
        <cfvo type="num" val="3"/>
      </iconSet>
    </cfRule>
    <cfRule type="iconSet" priority="127">
      <iconSet iconSet="4TrafficLights" showValue="0">
        <cfvo type="percent" val="0"/>
        <cfvo type="num" val="1"/>
        <cfvo type="num" val="2"/>
        <cfvo type="num" val="3"/>
      </iconSet>
    </cfRule>
    <cfRule type="iconSet" priority="128">
      <iconSet iconSet="4TrafficLights" showValue="0">
        <cfvo type="percent" val="0"/>
        <cfvo type="num" val="1"/>
        <cfvo type="num" val="2"/>
        <cfvo type="num" val="3"/>
      </iconSet>
    </cfRule>
    <cfRule type="iconSet" priority="129">
      <iconSet iconSet="4TrafficLights" showValue="0">
        <cfvo type="percent" val="0"/>
        <cfvo type="num" val="1"/>
        <cfvo type="num" val="2"/>
        <cfvo type="num" val="3"/>
      </iconSet>
    </cfRule>
    <cfRule type="iconSet" priority="130">
      <iconSet iconSet="4TrafficLights" showValue="0">
        <cfvo type="percent" val="0"/>
        <cfvo type="num" val="1"/>
        <cfvo type="num" val="2"/>
        <cfvo type="num" val="3"/>
      </iconSet>
    </cfRule>
    <cfRule type="iconSet" priority="131">
      <iconSet iconSet="4TrafficLights" showValue="0">
        <cfvo type="percent" val="0"/>
        <cfvo type="num" val="1"/>
        <cfvo type="num" val="2"/>
        <cfvo type="num" val="3"/>
      </iconSet>
    </cfRule>
    <cfRule type="iconSet" priority="132">
      <iconSet iconSet="4TrafficLights" showValue="0">
        <cfvo type="percent" val="0"/>
        <cfvo type="num" val="1"/>
        <cfvo type="num" val="2"/>
        <cfvo type="num" val="3"/>
      </iconSet>
    </cfRule>
    <cfRule type="iconSet" priority="133">
      <iconSet iconSet="4TrafficLights" showValue="0">
        <cfvo type="percent" val="0"/>
        <cfvo type="num" val="1"/>
        <cfvo type="num" val="2"/>
        <cfvo type="num" val="3"/>
      </iconSet>
    </cfRule>
    <cfRule type="iconSet" priority="134">
      <iconSet iconSet="4TrafficLights" showValue="0">
        <cfvo type="percent" val="0"/>
        <cfvo type="num" val="1"/>
        <cfvo type="num" val="2"/>
        <cfvo type="num" val="3"/>
      </iconSet>
    </cfRule>
    <cfRule type="iconSet" priority="126">
      <iconSet iconSet="4TrafficLights" showValue="0">
        <cfvo type="percent" val="0"/>
        <cfvo type="num" val="1"/>
        <cfvo type="num" val="2"/>
        <cfvo type="num" val="3"/>
      </iconSet>
    </cfRule>
    <cfRule type="iconSet" priority="136">
      <iconSet iconSet="4TrafficLights" showValue="0">
        <cfvo type="percent" val="0"/>
        <cfvo type="num" val="1"/>
        <cfvo type="num" val="2"/>
        <cfvo type="num" val="3"/>
      </iconSet>
    </cfRule>
    <cfRule type="iconSet" priority="137">
      <iconSet iconSet="4TrafficLights" showValue="0">
        <cfvo type="percent" val="0"/>
        <cfvo type="num" val="1"/>
        <cfvo type="num" val="2"/>
        <cfvo type="num" val="3"/>
      </iconSet>
    </cfRule>
    <cfRule type="iconSet" priority="143">
      <iconSet iconSet="4TrafficLights" showValue="0">
        <cfvo type="percent" val="0"/>
        <cfvo type="num" val="1"/>
        <cfvo type="num" val="2"/>
        <cfvo type="num" val="3"/>
      </iconSet>
    </cfRule>
    <cfRule type="iconSet" priority="144">
      <iconSet iconSet="4TrafficLights" showValue="0">
        <cfvo type="percent" val="0"/>
        <cfvo type="num" val="1"/>
        <cfvo type="num" val="2"/>
        <cfvo type="num" val="3"/>
      </iconSet>
    </cfRule>
    <cfRule type="iconSet" priority="135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BJ28:BK29">
    <cfRule type="iconSet" priority="148">
      <iconSet iconSet="3Flags" showValue="0">
        <cfvo type="percent" val="0"/>
        <cfvo type="num" val="2"/>
        <cfvo type="num" val="3"/>
      </iconSet>
    </cfRule>
  </conditionalFormatting>
  <conditionalFormatting sqref="BJ30:BK31">
    <cfRule type="iconSet" priority="146">
      <iconSet iconSet="3Flags" showValue="0">
        <cfvo type="percent" val="0"/>
        <cfvo type="num" val="2"/>
        <cfvo type="num" val="3"/>
      </iconSet>
    </cfRule>
  </conditionalFormatting>
  <conditionalFormatting sqref="BJ32:BK33">
    <cfRule type="iconSet" priority="145">
      <iconSet iconSet="3Flags" showValue="0">
        <cfvo type="percent" val="0"/>
        <cfvo type="num" val="2"/>
        <cfvo type="num" val="3"/>
      </iconSet>
    </cfRule>
  </conditionalFormatting>
  <pageMargins left="0.18" right="0.13" top="0.78740157480314965" bottom="0.78740157480314965" header="0.31496062992125984" footer="0.31496062992125984"/>
  <pageSetup paperSize="9" scale="93" orientation="landscape" horizontalDpi="4294967293" verticalDpi="4294967293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>
    <tabColor theme="5" tint="-0.499984740745262"/>
    <pageSetUpPr fitToPage="1"/>
  </sheetPr>
  <dimension ref="A1:P52"/>
  <sheetViews>
    <sheetView showGridLines="0" showRowColHeaders="0" zoomScaleNormal="100" workbookViewId="0">
      <pane ySplit="7" topLeftCell="A8" activePane="bottomLeft" state="frozen"/>
      <selection pane="bottomLeft"/>
    </sheetView>
  </sheetViews>
  <sheetFormatPr baseColWidth="10" defaultColWidth="9.109375" defaultRowHeight="15" customHeight="1" x14ac:dyDescent="0.3"/>
  <cols>
    <col min="1" max="1" width="1.6640625" style="1" customWidth="1"/>
    <col min="2" max="2" width="26.33203125" style="1" bestFit="1" customWidth="1"/>
    <col min="3" max="3" width="2" style="1" bestFit="1" customWidth="1"/>
    <col min="4" max="4" width="29.5546875" style="1" bestFit="1" customWidth="1"/>
    <col min="5" max="16" width="9.88671875" style="1" customWidth="1"/>
    <col min="17" max="43" width="9.109375" style="1" customWidth="1"/>
    <col min="44" max="16384" width="9.109375" style="1"/>
  </cols>
  <sheetData>
    <row r="1" spans="1:16" s="72" customFormat="1" ht="15" customHeight="1" x14ac:dyDescent="0.3"/>
    <row r="2" spans="1:16" s="72" customFormat="1" ht="15" customHeight="1" x14ac:dyDescent="0.3"/>
    <row r="3" spans="1:16" s="72" customFormat="1" ht="15" customHeight="1" x14ac:dyDescent="0.3"/>
    <row r="4" spans="1:16" s="72" customFormat="1" ht="15" customHeight="1" x14ac:dyDescent="0.3">
      <c r="K4" s="80"/>
    </row>
    <row r="5" spans="1:16" s="72" customFormat="1" ht="15" customHeight="1" x14ac:dyDescent="0.3"/>
    <row r="6" spans="1:16" s="72" customFormat="1" ht="15" customHeight="1" x14ac:dyDescent="0.3">
      <c r="A6" s="78"/>
      <c r="B6" s="115" t="s">
        <v>139</v>
      </c>
    </row>
    <row r="7" spans="1:16" s="72" customFormat="1" ht="15" customHeight="1" x14ac:dyDescent="0.3">
      <c r="P7" s="79"/>
    </row>
    <row r="8" spans="1:16" ht="10.050000000000001" customHeight="1" x14ac:dyDescent="0.3"/>
    <row r="9" spans="1:16" ht="15" customHeight="1" x14ac:dyDescent="0.3">
      <c r="B9" s="91" t="str">
        <f>+Objetivos!B9:P9</f>
        <v>Perspectiva Financiera</v>
      </c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3"/>
    </row>
    <row r="10" spans="1:16" ht="15" customHeight="1" thickBot="1" x14ac:dyDescent="0.35">
      <c r="B10" s="96" t="s">
        <v>78</v>
      </c>
      <c r="C10" s="96" t="s">
        <v>15</v>
      </c>
      <c r="D10" s="96" t="s">
        <v>79</v>
      </c>
      <c r="E10" s="97" t="s">
        <v>81</v>
      </c>
      <c r="F10" s="97" t="s">
        <v>19</v>
      </c>
      <c r="G10" s="97" t="s">
        <v>2</v>
      </c>
      <c r="H10" s="97" t="s">
        <v>82</v>
      </c>
      <c r="I10" s="97" t="s">
        <v>18</v>
      </c>
      <c r="J10" s="97" t="s">
        <v>3</v>
      </c>
      <c r="K10" s="97" t="s">
        <v>4</v>
      </c>
      <c r="L10" s="97" t="s">
        <v>83</v>
      </c>
      <c r="M10" s="97" t="s">
        <v>131</v>
      </c>
      <c r="N10" s="97" t="s">
        <v>20</v>
      </c>
      <c r="O10" s="97" t="s">
        <v>5</v>
      </c>
      <c r="P10" s="97" t="s">
        <v>84</v>
      </c>
    </row>
    <row r="11" spans="1:16" ht="15" customHeight="1" thickBot="1" x14ac:dyDescent="0.35">
      <c r="B11" s="50" t="str">
        <f>Objetivos!B11</f>
        <v>Mejorar Rentab.</v>
      </c>
      <c r="C11" s="56" t="str">
        <f>+Objetivos!C11</f>
        <v>+</v>
      </c>
      <c r="D11" s="57" t="str">
        <f>Objetivos!D11</f>
        <v>BAI</v>
      </c>
      <c r="E11" s="116">
        <v>13</v>
      </c>
      <c r="F11" s="116">
        <v>13</v>
      </c>
      <c r="G11" s="116">
        <v>12</v>
      </c>
      <c r="H11" s="116">
        <v>18</v>
      </c>
      <c r="I11" s="116">
        <v>20</v>
      </c>
      <c r="J11" s="116">
        <v>25</v>
      </c>
      <c r="K11" s="116">
        <v>22</v>
      </c>
      <c r="L11" s="116">
        <v>27</v>
      </c>
      <c r="M11" s="116">
        <v>20</v>
      </c>
      <c r="N11" s="116">
        <v>12</v>
      </c>
      <c r="O11" s="116">
        <v>10</v>
      </c>
      <c r="P11" s="116">
        <v>10</v>
      </c>
    </row>
    <row r="12" spans="1:16" ht="15" customHeight="1" thickBot="1" x14ac:dyDescent="0.35">
      <c r="B12" s="50" t="str">
        <f>Objetivos!B12</f>
        <v>Maximizar Bº Accionistas</v>
      </c>
      <c r="C12" s="56" t="str">
        <f>+Objetivos!C12</f>
        <v>+</v>
      </c>
      <c r="D12" s="57" t="str">
        <f>Objetivos!D12</f>
        <v>Bº por Accion</v>
      </c>
      <c r="E12" s="116">
        <v>3</v>
      </c>
      <c r="F12" s="116">
        <v>3</v>
      </c>
      <c r="G12" s="116">
        <v>4</v>
      </c>
      <c r="H12" s="116">
        <v>4</v>
      </c>
      <c r="I12" s="116">
        <v>5</v>
      </c>
      <c r="J12" s="116">
        <v>5</v>
      </c>
      <c r="K12" s="116">
        <v>2</v>
      </c>
      <c r="L12" s="116">
        <v>3</v>
      </c>
      <c r="M12" s="116">
        <v>2</v>
      </c>
      <c r="N12" s="116">
        <v>2</v>
      </c>
      <c r="O12" s="116">
        <v>1</v>
      </c>
      <c r="P12" s="116">
        <v>1</v>
      </c>
    </row>
    <row r="13" spans="1:16" ht="15" customHeight="1" x14ac:dyDescent="0.3">
      <c r="B13" s="50" t="str">
        <f>Objetivos!B13</f>
        <v>Reducir Activos</v>
      </c>
      <c r="C13" s="56" t="str">
        <f>+Objetivos!C13</f>
        <v>-</v>
      </c>
      <c r="D13" s="57" t="str">
        <f>Objetivos!D13</f>
        <v>Activo Fijo(en miles)</v>
      </c>
      <c r="E13" s="116">
        <v>16000</v>
      </c>
      <c r="F13" s="116">
        <v>17000</v>
      </c>
      <c r="G13" s="116">
        <v>14000</v>
      </c>
      <c r="H13" s="116">
        <v>13000</v>
      </c>
      <c r="I13" s="116">
        <v>12000</v>
      </c>
      <c r="J13" s="116">
        <v>13000</v>
      </c>
      <c r="K13" s="116">
        <v>12000</v>
      </c>
      <c r="L13" s="116">
        <v>12000</v>
      </c>
      <c r="M13" s="116">
        <v>12000</v>
      </c>
      <c r="N13" s="116">
        <v>11000</v>
      </c>
      <c r="O13" s="116">
        <v>10000</v>
      </c>
      <c r="P13" s="116">
        <v>10000</v>
      </c>
    </row>
    <row r="14" spans="1:16" ht="10.050000000000001" customHeight="1" x14ac:dyDescent="0.3">
      <c r="B14" s="58"/>
      <c r="C14" s="59"/>
      <c r="D14" s="58"/>
      <c r="E14" s="53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</row>
    <row r="15" spans="1:16" ht="15" customHeight="1" x14ac:dyDescent="0.3">
      <c r="B15" s="91" t="str">
        <f>+Objetivos!B15:P15</f>
        <v>Perspectiva Clientes</v>
      </c>
      <c r="C15" s="94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3"/>
    </row>
    <row r="16" spans="1:16" ht="15" customHeight="1" thickBot="1" x14ac:dyDescent="0.35">
      <c r="B16" s="96" t="s">
        <v>78</v>
      </c>
      <c r="C16" s="96" t="s">
        <v>15</v>
      </c>
      <c r="D16" s="96" t="s">
        <v>79</v>
      </c>
      <c r="E16" s="97" t="s">
        <v>81</v>
      </c>
      <c r="F16" s="97" t="s">
        <v>19</v>
      </c>
      <c r="G16" s="97" t="s">
        <v>2</v>
      </c>
      <c r="H16" s="97" t="s">
        <v>82</v>
      </c>
      <c r="I16" s="97" t="s">
        <v>18</v>
      </c>
      <c r="J16" s="97" t="s">
        <v>3</v>
      </c>
      <c r="K16" s="97" t="s">
        <v>4</v>
      </c>
      <c r="L16" s="97" t="s">
        <v>83</v>
      </c>
      <c r="M16" s="97" t="s">
        <v>131</v>
      </c>
      <c r="N16" s="97" t="s">
        <v>20</v>
      </c>
      <c r="O16" s="97" t="s">
        <v>5</v>
      </c>
      <c r="P16" s="97" t="s">
        <v>84</v>
      </c>
    </row>
    <row r="17" spans="2:16" ht="15" customHeight="1" x14ac:dyDescent="0.3">
      <c r="B17" s="51" t="str">
        <f>Objetivos!B17</f>
        <v>Aumentar Ventas</v>
      </c>
      <c r="C17" s="56" t="str">
        <f>+Objetivos!C17</f>
        <v>+</v>
      </c>
      <c r="D17" s="60" t="str">
        <f>Objetivos!D17</f>
        <v>Ventas Mensuales (en miles)</v>
      </c>
      <c r="E17" s="116">
        <v>42000</v>
      </c>
      <c r="F17" s="116">
        <v>42500</v>
      </c>
      <c r="G17" s="116">
        <v>43000</v>
      </c>
      <c r="H17" s="116">
        <v>48000</v>
      </c>
      <c r="I17" s="116">
        <v>52000</v>
      </c>
      <c r="J17" s="116">
        <v>48000</v>
      </c>
      <c r="K17" s="116">
        <v>55000</v>
      </c>
      <c r="L17" s="116">
        <v>52000</v>
      </c>
      <c r="M17" s="116">
        <v>48000</v>
      </c>
      <c r="N17" s="116">
        <v>44000</v>
      </c>
      <c r="O17" s="116">
        <v>42000</v>
      </c>
      <c r="P17" s="116">
        <v>42000</v>
      </c>
    </row>
    <row r="18" spans="2:16" ht="15" customHeight="1" x14ac:dyDescent="0.3">
      <c r="B18" s="50" t="str">
        <f>Objetivos!B18</f>
        <v>Mejorar Satisfac. Cliente</v>
      </c>
      <c r="C18" s="56" t="str">
        <f>+Objetivos!C18</f>
        <v>+</v>
      </c>
      <c r="D18" s="57" t="str">
        <f>Objetivos!D18</f>
        <v>Encuestas Satisfactorias</v>
      </c>
      <c r="E18" s="117">
        <v>140</v>
      </c>
      <c r="F18" s="117">
        <v>140</v>
      </c>
      <c r="G18" s="117">
        <v>135</v>
      </c>
      <c r="H18" s="117">
        <v>130</v>
      </c>
      <c r="I18" s="117">
        <v>150</v>
      </c>
      <c r="J18" s="117">
        <v>160</v>
      </c>
      <c r="K18" s="117">
        <v>175</v>
      </c>
      <c r="L18" s="117">
        <v>180</v>
      </c>
      <c r="M18" s="117">
        <v>180</v>
      </c>
      <c r="N18" s="117">
        <v>190</v>
      </c>
      <c r="O18" s="117">
        <v>200</v>
      </c>
      <c r="P18" s="117">
        <v>190</v>
      </c>
    </row>
    <row r="19" spans="2:16" ht="15" customHeight="1" x14ac:dyDescent="0.3">
      <c r="B19" s="50" t="str">
        <f>Objetivos!B19</f>
        <v>Fidelizar Cliente</v>
      </c>
      <c r="C19" s="56" t="str">
        <f>+Objetivos!C19</f>
        <v>+</v>
      </c>
      <c r="D19" s="57" t="str">
        <f>Objetivos!D19</f>
        <v>Clientes que repiten</v>
      </c>
      <c r="E19" s="119">
        <v>1300</v>
      </c>
      <c r="F19" s="119">
        <v>1500</v>
      </c>
      <c r="G19" s="119">
        <v>1550</v>
      </c>
      <c r="H19" s="119">
        <v>1600</v>
      </c>
      <c r="I19" s="119">
        <v>1700</v>
      </c>
      <c r="J19" s="119">
        <v>1900</v>
      </c>
      <c r="K19" s="119">
        <v>2000</v>
      </c>
      <c r="L19" s="119">
        <v>2100</v>
      </c>
      <c r="M19" s="119">
        <v>2200</v>
      </c>
      <c r="N19" s="119">
        <v>2200</v>
      </c>
      <c r="O19" s="119">
        <v>2300</v>
      </c>
      <c r="P19" s="119">
        <v>2500</v>
      </c>
    </row>
    <row r="20" spans="2:16" ht="10.050000000000001" customHeight="1" x14ac:dyDescent="0.3">
      <c r="B20" s="58"/>
      <c r="C20" s="59"/>
      <c r="D20" s="58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</row>
    <row r="21" spans="2:16" ht="15" customHeight="1" x14ac:dyDescent="0.3">
      <c r="B21" s="91" t="str">
        <f>+Objetivos!B21:P21</f>
        <v>Perspectiva Procesos Internos</v>
      </c>
      <c r="C21" s="94"/>
      <c r="D21" s="92"/>
      <c r="E21" s="92"/>
      <c r="F21" s="92"/>
      <c r="G21" s="92"/>
      <c r="H21" s="92"/>
      <c r="I21" s="92"/>
      <c r="J21" s="92"/>
      <c r="K21" s="92"/>
      <c r="L21" s="92"/>
      <c r="M21" s="92"/>
      <c r="N21" s="92"/>
      <c r="O21" s="92"/>
      <c r="P21" s="93"/>
    </row>
    <row r="22" spans="2:16" ht="15" customHeight="1" thickBot="1" x14ac:dyDescent="0.35">
      <c r="B22" s="96" t="s">
        <v>78</v>
      </c>
      <c r="C22" s="96" t="s">
        <v>15</v>
      </c>
      <c r="D22" s="96" t="s">
        <v>79</v>
      </c>
      <c r="E22" s="97" t="s">
        <v>81</v>
      </c>
      <c r="F22" s="97" t="s">
        <v>19</v>
      </c>
      <c r="G22" s="97" t="s">
        <v>2</v>
      </c>
      <c r="H22" s="97" t="s">
        <v>82</v>
      </c>
      <c r="I22" s="97" t="s">
        <v>18</v>
      </c>
      <c r="J22" s="97" t="s">
        <v>3</v>
      </c>
      <c r="K22" s="97" t="s">
        <v>4</v>
      </c>
      <c r="L22" s="97" t="s">
        <v>83</v>
      </c>
      <c r="M22" s="97" t="s">
        <v>131</v>
      </c>
      <c r="N22" s="97" t="s">
        <v>20</v>
      </c>
      <c r="O22" s="97" t="s">
        <v>5</v>
      </c>
      <c r="P22" s="97" t="s">
        <v>84</v>
      </c>
    </row>
    <row r="23" spans="2:16" ht="15" customHeight="1" thickBot="1" x14ac:dyDescent="0.35">
      <c r="B23" s="51" t="str">
        <f>Objetivos!B23</f>
        <v>Optimizar Compras</v>
      </c>
      <c r="C23" s="61" t="str">
        <f>+Objetivos!C23</f>
        <v>+</v>
      </c>
      <c r="D23" s="60" t="str">
        <f>Objetivos!D23</f>
        <v>Descuentos medios en compras(%)</v>
      </c>
      <c r="E23" s="121">
        <v>3</v>
      </c>
      <c r="F23" s="121">
        <v>3</v>
      </c>
      <c r="G23" s="121">
        <v>3</v>
      </c>
      <c r="H23" s="121">
        <v>3.5</v>
      </c>
      <c r="I23" s="121">
        <v>4</v>
      </c>
      <c r="J23" s="121">
        <v>4.5</v>
      </c>
      <c r="K23" s="121">
        <v>7</v>
      </c>
      <c r="L23" s="121">
        <v>4.4000000000000004</v>
      </c>
      <c r="M23" s="121">
        <v>5</v>
      </c>
      <c r="N23" s="121">
        <v>6</v>
      </c>
      <c r="O23" s="121">
        <v>5.5</v>
      </c>
      <c r="P23" s="121">
        <v>6</v>
      </c>
    </row>
    <row r="24" spans="2:16" ht="15" customHeight="1" thickBot="1" x14ac:dyDescent="0.35">
      <c r="B24" s="51" t="str">
        <f>Objetivos!B24</f>
        <v xml:space="preserve">Mejorar Rendimiento </v>
      </c>
      <c r="C24" s="61" t="str">
        <f>+Objetivos!C24</f>
        <v>+</v>
      </c>
      <c r="D24" s="60" t="str">
        <f>Objetivos!D24</f>
        <v>Gestiones realizadas por hora</v>
      </c>
      <c r="E24" s="118">
        <v>4</v>
      </c>
      <c r="F24" s="118">
        <v>4</v>
      </c>
      <c r="G24" s="118">
        <v>4</v>
      </c>
      <c r="H24" s="118">
        <v>5</v>
      </c>
      <c r="I24" s="118">
        <v>5.5</v>
      </c>
      <c r="J24" s="118">
        <v>6</v>
      </c>
      <c r="K24" s="118">
        <v>5.5</v>
      </c>
      <c r="L24" s="118">
        <v>6</v>
      </c>
      <c r="M24" s="118">
        <v>6</v>
      </c>
      <c r="N24" s="118">
        <v>6.5</v>
      </c>
      <c r="O24" s="118">
        <v>7</v>
      </c>
      <c r="P24" s="118">
        <v>7</v>
      </c>
    </row>
    <row r="25" spans="2:16" ht="15" customHeight="1" thickBot="1" x14ac:dyDescent="0.35">
      <c r="B25" s="51" t="str">
        <f>Objetivos!B25</f>
        <v>Reducir Gastos Fijos</v>
      </c>
      <c r="C25" s="61" t="str">
        <f>+Objetivos!C25</f>
        <v>-</v>
      </c>
      <c r="D25" s="60" t="str">
        <f>Objetivos!D25</f>
        <v>Gastos Fijos</v>
      </c>
      <c r="E25" s="118">
        <v>27000</v>
      </c>
      <c r="F25" s="118">
        <v>26000</v>
      </c>
      <c r="G25" s="118">
        <v>26500</v>
      </c>
      <c r="H25" s="118">
        <v>26000</v>
      </c>
      <c r="I25" s="118">
        <v>25000</v>
      </c>
      <c r="J25" s="118">
        <v>25500</v>
      </c>
      <c r="K25" s="118">
        <v>24000</v>
      </c>
      <c r="L25" s="118">
        <v>24500</v>
      </c>
      <c r="M25" s="118">
        <v>24000</v>
      </c>
      <c r="N25" s="118">
        <v>23000</v>
      </c>
      <c r="O25" s="118">
        <v>22000</v>
      </c>
      <c r="P25" s="118">
        <v>22000</v>
      </c>
    </row>
    <row r="26" spans="2:16" ht="15" customHeight="1" thickBot="1" x14ac:dyDescent="0.35">
      <c r="B26" s="51" t="str">
        <f>Objetivos!B26</f>
        <v>Aumentar Productividad</v>
      </c>
      <c r="C26" s="61" t="str">
        <f>+Objetivos!C26</f>
        <v>+</v>
      </c>
      <c r="D26" s="60" t="str">
        <f>Objetivos!D26</f>
        <v>Uds producidas por persona</v>
      </c>
      <c r="E26" s="118">
        <v>115</v>
      </c>
      <c r="F26" s="118">
        <v>117</v>
      </c>
      <c r="G26" s="118">
        <v>120</v>
      </c>
      <c r="H26" s="118">
        <v>125</v>
      </c>
      <c r="I26" s="118">
        <v>125</v>
      </c>
      <c r="J26" s="118">
        <v>128</v>
      </c>
      <c r="K26" s="118">
        <v>130</v>
      </c>
      <c r="L26" s="118">
        <v>130</v>
      </c>
      <c r="M26" s="118">
        <v>132</v>
      </c>
      <c r="N26" s="118">
        <v>134</v>
      </c>
      <c r="O26" s="118">
        <v>140</v>
      </c>
      <c r="P26" s="118">
        <v>140</v>
      </c>
    </row>
    <row r="27" spans="2:16" ht="15" customHeight="1" x14ac:dyDescent="0.3">
      <c r="B27" s="51" t="str">
        <f>Objetivos!B27</f>
        <v>Reducir Tiempos Admon.</v>
      </c>
      <c r="C27" s="61" t="str">
        <f>+Objetivos!C27</f>
        <v>-</v>
      </c>
      <c r="D27" s="60" t="str">
        <f>Objetivos!D27</f>
        <v>Tiempo dedicado por Gestion</v>
      </c>
      <c r="E27" s="118">
        <v>8</v>
      </c>
      <c r="F27" s="118">
        <v>8</v>
      </c>
      <c r="G27" s="118">
        <v>7</v>
      </c>
      <c r="H27" s="118">
        <v>7</v>
      </c>
      <c r="I27" s="118">
        <v>6</v>
      </c>
      <c r="J27" s="118">
        <v>6</v>
      </c>
      <c r="K27" s="118">
        <v>5</v>
      </c>
      <c r="L27" s="118">
        <v>5</v>
      </c>
      <c r="M27" s="118">
        <v>5</v>
      </c>
      <c r="N27" s="118">
        <v>5.5</v>
      </c>
      <c r="O27" s="118">
        <v>5.5</v>
      </c>
      <c r="P27" s="118">
        <v>5</v>
      </c>
    </row>
    <row r="28" spans="2:16" ht="10.050000000000001" customHeight="1" x14ac:dyDescent="0.3">
      <c r="B28" s="58"/>
      <c r="C28" s="59"/>
      <c r="D28" s="58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</row>
    <row r="29" spans="2:16" ht="15" customHeight="1" x14ac:dyDescent="0.3">
      <c r="B29" s="95" t="str">
        <f>+Objetivos!B29</f>
        <v>Perspectiva RRHH</v>
      </c>
      <c r="C29" s="94"/>
      <c r="D29" s="92"/>
      <c r="E29" s="92"/>
      <c r="F29" s="92"/>
      <c r="G29" s="92"/>
      <c r="H29" s="92"/>
      <c r="I29" s="92"/>
      <c r="J29" s="92"/>
      <c r="K29" s="92"/>
      <c r="L29" s="92"/>
      <c r="M29" s="92"/>
      <c r="N29" s="92"/>
      <c r="O29" s="92"/>
      <c r="P29" s="93"/>
    </row>
    <row r="30" spans="2:16" ht="15" customHeight="1" thickBot="1" x14ac:dyDescent="0.35">
      <c r="B30" s="96" t="s">
        <v>78</v>
      </c>
      <c r="C30" s="96" t="s">
        <v>15</v>
      </c>
      <c r="D30" s="96" t="s">
        <v>79</v>
      </c>
      <c r="E30" s="97" t="s">
        <v>81</v>
      </c>
      <c r="F30" s="97" t="s">
        <v>19</v>
      </c>
      <c r="G30" s="97" t="s">
        <v>2</v>
      </c>
      <c r="H30" s="97" t="s">
        <v>82</v>
      </c>
      <c r="I30" s="97" t="s">
        <v>18</v>
      </c>
      <c r="J30" s="97" t="s">
        <v>3</v>
      </c>
      <c r="K30" s="97" t="s">
        <v>4</v>
      </c>
      <c r="L30" s="97" t="s">
        <v>83</v>
      </c>
      <c r="M30" s="97" t="s">
        <v>131</v>
      </c>
      <c r="N30" s="97" t="s">
        <v>20</v>
      </c>
      <c r="O30" s="97" t="s">
        <v>5</v>
      </c>
      <c r="P30" s="97" t="s">
        <v>84</v>
      </c>
    </row>
    <row r="31" spans="2:16" ht="15" customHeight="1" x14ac:dyDescent="0.3">
      <c r="B31" s="50" t="str">
        <f>Objetivos!B31</f>
        <v>Satisfaccion Empleado</v>
      </c>
      <c r="C31" s="56" t="str">
        <f>+Objetivos!C31</f>
        <v>-</v>
      </c>
      <c r="D31" s="57" t="str">
        <f>Objetivos!D31</f>
        <v>Encuesta Negativas</v>
      </c>
      <c r="E31" s="118">
        <v>22</v>
      </c>
      <c r="F31" s="118">
        <v>25</v>
      </c>
      <c r="G31" s="118">
        <v>26</v>
      </c>
      <c r="H31" s="118">
        <v>27</v>
      </c>
      <c r="I31" s="118">
        <v>25</v>
      </c>
      <c r="J31" s="118">
        <v>24</v>
      </c>
      <c r="K31" s="118">
        <v>28</v>
      </c>
      <c r="L31" s="118">
        <v>30</v>
      </c>
      <c r="M31" s="118">
        <v>30</v>
      </c>
      <c r="N31" s="118">
        <v>35</v>
      </c>
      <c r="O31" s="118">
        <v>32</v>
      </c>
      <c r="P31" s="118">
        <v>35</v>
      </c>
    </row>
    <row r="32" spans="2:16" ht="15" customHeight="1" x14ac:dyDescent="0.3">
      <c r="B32" s="50" t="str">
        <f>Objetivos!B32</f>
        <v>Mejorar Comida</v>
      </c>
      <c r="C32" s="56" t="str">
        <f>+Objetivos!C32</f>
        <v>+</v>
      </c>
      <c r="D32" s="57" t="str">
        <f>Objetivos!D32</f>
        <v>Encuesta sobre comida</v>
      </c>
      <c r="E32" s="119">
        <v>40</v>
      </c>
      <c r="F32" s="119">
        <v>45</v>
      </c>
      <c r="G32" s="119">
        <v>48</v>
      </c>
      <c r="H32" s="119">
        <v>50</v>
      </c>
      <c r="I32" s="119">
        <v>50</v>
      </c>
      <c r="J32" s="119">
        <v>55</v>
      </c>
      <c r="K32" s="119">
        <v>60</v>
      </c>
      <c r="L32" s="119">
        <v>65</v>
      </c>
      <c r="M32" s="119">
        <v>60</v>
      </c>
      <c r="N32" s="119">
        <v>70</v>
      </c>
      <c r="O32" s="119">
        <v>80</v>
      </c>
      <c r="P32" s="119">
        <v>90</v>
      </c>
    </row>
    <row r="33" spans="2:16" ht="15" customHeight="1" x14ac:dyDescent="0.3">
      <c r="B33" s="52" t="str">
        <f>Objetivos!B33</f>
        <v>Reducir Bajas Laborales</v>
      </c>
      <c r="C33" s="56" t="str">
        <f>+Objetivos!C33</f>
        <v>-</v>
      </c>
      <c r="D33" s="62" t="str">
        <f>Objetivos!D33</f>
        <v>% Empleados con Bajas</v>
      </c>
      <c r="E33" s="119">
        <v>2.5</v>
      </c>
      <c r="F33" s="119">
        <v>3</v>
      </c>
      <c r="G33" s="119">
        <v>3</v>
      </c>
      <c r="H33" s="119">
        <v>3.5</v>
      </c>
      <c r="I33" s="119">
        <v>3</v>
      </c>
      <c r="J33" s="119">
        <v>5</v>
      </c>
      <c r="K33" s="119">
        <v>5</v>
      </c>
      <c r="L33" s="119">
        <v>4</v>
      </c>
      <c r="M33" s="119">
        <v>4.2</v>
      </c>
      <c r="N33" s="119">
        <v>5.5</v>
      </c>
      <c r="O33" s="119">
        <v>6</v>
      </c>
      <c r="P33" s="119">
        <v>4</v>
      </c>
    </row>
    <row r="34" spans="2:16" ht="15" customHeight="1" x14ac:dyDescent="0.3">
      <c r="B34" s="49"/>
      <c r="C34" s="63"/>
      <c r="D34" s="63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</row>
    <row r="35" spans="2:16" ht="15" customHeight="1" x14ac:dyDescent="0.3"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</row>
    <row r="36" spans="2:16" ht="15" customHeight="1" x14ac:dyDescent="0.3">
      <c r="B36" s="5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</row>
    <row r="37" spans="2:16" ht="15" customHeight="1" x14ac:dyDescent="0.3"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</row>
    <row r="38" spans="2:16" ht="15" customHeight="1" x14ac:dyDescent="0.3"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</row>
    <row r="39" spans="2:16" ht="15" customHeight="1" x14ac:dyDescent="0.3">
      <c r="B39" s="53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</row>
    <row r="40" spans="2:16" ht="15" customHeight="1" x14ac:dyDescent="0.3"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</row>
    <row r="41" spans="2:16" ht="15" customHeight="1" x14ac:dyDescent="0.3">
      <c r="B41" s="53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</row>
    <row r="42" spans="2:16" ht="15" customHeight="1" x14ac:dyDescent="0.3">
      <c r="B42" s="53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</row>
    <row r="43" spans="2:16" ht="15" customHeight="1" x14ac:dyDescent="0.3"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</row>
    <row r="44" spans="2:16" ht="15" customHeight="1" x14ac:dyDescent="0.3">
      <c r="B44" s="53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</row>
    <row r="45" spans="2:16" ht="15" customHeight="1" x14ac:dyDescent="0.3"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</row>
    <row r="46" spans="2:16" ht="15" customHeight="1" x14ac:dyDescent="0.3"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</row>
    <row r="47" spans="2:16" ht="15" customHeight="1" x14ac:dyDescent="0.3"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</row>
    <row r="48" spans="2:16" ht="15" customHeight="1" x14ac:dyDescent="0.3">
      <c r="B48" s="53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3"/>
      <c r="O48" s="53"/>
      <c r="P48" s="53"/>
    </row>
    <row r="49" spans="2:16" ht="15" customHeight="1" x14ac:dyDescent="0.3">
      <c r="B49" s="53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</row>
    <row r="50" spans="2:16" ht="15" customHeight="1" x14ac:dyDescent="0.3">
      <c r="B50" s="53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</row>
    <row r="51" spans="2:16" ht="15" customHeight="1" x14ac:dyDescent="0.3"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</row>
    <row r="52" spans="2:16" ht="15" customHeight="1" x14ac:dyDescent="0.3">
      <c r="B52" s="53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</row>
  </sheetData>
  <pageMargins left="0.27" right="0.21" top="0.74803149606299213" bottom="0.74803149606299213" header="0.31496062992125984" footer="0.31496062992125984"/>
  <pageSetup paperSize="9" scale="85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Drop Down 1">
              <controlPr defaultSize="0" autoLine="0" autoPict="0">
                <anchor moveWithCells="1">
                  <from>
                    <xdr:col>1</xdr:col>
                    <xdr:colOff>0</xdr:colOff>
                    <xdr:row>7</xdr:row>
                    <xdr:rowOff>0</xdr:rowOff>
                  </from>
                  <to>
                    <xdr:col>1</xdr:col>
                    <xdr:colOff>0</xdr:colOff>
                    <xdr:row>8</xdr:row>
                    <xdr:rowOff>68580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Plan19">
    <tabColor theme="5" tint="0.79998168889431442"/>
    <pageSetUpPr fitToPage="1"/>
  </sheetPr>
  <dimension ref="A1:CL50"/>
  <sheetViews>
    <sheetView showGridLines="0" showRowColHeaders="0" workbookViewId="0"/>
  </sheetViews>
  <sheetFormatPr baseColWidth="10" defaultColWidth="9.109375" defaultRowHeight="14.4" x14ac:dyDescent="0.3"/>
  <cols>
    <col min="1" max="90" width="1.6640625" style="1" customWidth="1"/>
    <col min="91" max="116" width="9.109375" style="1" customWidth="1"/>
    <col min="117" max="16384" width="9.109375" style="1"/>
  </cols>
  <sheetData>
    <row r="1" spans="1:90" s="72" customFormat="1" ht="15" customHeight="1" x14ac:dyDescent="0.3"/>
    <row r="2" spans="1:90" s="72" customFormat="1" ht="15" customHeight="1" x14ac:dyDescent="0.3"/>
    <row r="3" spans="1:90" s="72" customFormat="1" ht="15" customHeight="1" x14ac:dyDescent="0.3"/>
    <row r="4" spans="1:90" s="72" customFormat="1" ht="15" customHeight="1" x14ac:dyDescent="0.3"/>
    <row r="5" spans="1:90" s="72" customFormat="1" ht="15" customHeight="1" x14ac:dyDescent="0.3"/>
    <row r="6" spans="1:90" s="72" customFormat="1" ht="15" customHeight="1" x14ac:dyDescent="0.3">
      <c r="B6" s="208">
        <f>+RRHH2!B6:C6</f>
        <v>3</v>
      </c>
      <c r="C6" s="208"/>
      <c r="E6" s="150" t="s">
        <v>149</v>
      </c>
      <c r="BX6" s="218"/>
      <c r="BY6" s="218"/>
      <c r="BZ6" s="218"/>
    </row>
    <row r="7" spans="1:90" s="72" customFormat="1" ht="15" customHeight="1" x14ac:dyDescent="0.3">
      <c r="BX7" s="218"/>
      <c r="BY7" s="218"/>
      <c r="BZ7" s="218"/>
      <c r="CA7" s="219"/>
      <c r="CB7" s="219"/>
      <c r="CC7" s="219"/>
      <c r="CD7" s="219"/>
      <c r="CE7" s="219"/>
      <c r="CF7" s="219"/>
      <c r="CG7" s="219"/>
      <c r="CH7" s="219"/>
      <c r="CI7" s="219"/>
      <c r="CJ7" s="219"/>
      <c r="CK7" s="219"/>
      <c r="CL7" s="219"/>
    </row>
    <row r="8" spans="1:90" x14ac:dyDescent="0.3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7"/>
    </row>
    <row r="9" spans="1:90" x14ac:dyDescent="0.3">
      <c r="A9" s="11" t="s">
        <v>78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7"/>
      <c r="Y9" s="10" t="s">
        <v>85</v>
      </c>
      <c r="BM9" s="10" t="s">
        <v>86</v>
      </c>
    </row>
    <row r="10" spans="1:90" x14ac:dyDescent="0.3">
      <c r="A10" s="220">
        <f>+RRHH1!A10:B10</f>
        <v>3</v>
      </c>
      <c r="B10" s="220"/>
      <c r="C10" s="9" t="str">
        <f>+RRHH2!C10</f>
        <v>Satisfaccion Empleado</v>
      </c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7"/>
      <c r="BJ10" s="221"/>
      <c r="BK10" s="222"/>
      <c r="BL10" s="222"/>
      <c r="BM10" s="222"/>
      <c r="BN10" s="222"/>
      <c r="BO10" s="222"/>
      <c r="BP10" s="222"/>
      <c r="BQ10" s="222"/>
      <c r="BR10" s="222"/>
      <c r="BS10" s="222"/>
      <c r="BT10" s="222"/>
      <c r="BU10" s="222"/>
      <c r="BV10" s="222"/>
      <c r="BW10" s="222"/>
      <c r="BX10" s="222"/>
      <c r="BY10" s="222"/>
      <c r="BZ10" s="222"/>
      <c r="CA10" s="222"/>
      <c r="CB10" s="222"/>
      <c r="CC10" s="222"/>
      <c r="CD10" s="222"/>
      <c r="CE10" s="222"/>
      <c r="CF10" s="222"/>
      <c r="CG10" s="222"/>
      <c r="CH10" s="222"/>
      <c r="CI10" s="222"/>
      <c r="CJ10" s="222"/>
      <c r="CK10" s="223"/>
    </row>
    <row r="11" spans="1:90" x14ac:dyDescent="0.3">
      <c r="A11" s="220">
        <f>+RRHH2!A16:B16</f>
        <v>3</v>
      </c>
      <c r="B11" s="220"/>
      <c r="C11" s="9" t="str">
        <f>+RRHH2!C11</f>
        <v>Mejorar Comida</v>
      </c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7"/>
      <c r="BJ11" s="224"/>
      <c r="BK11" s="225"/>
      <c r="BL11" s="225"/>
      <c r="BM11" s="225"/>
      <c r="BN11" s="225"/>
      <c r="BO11" s="225"/>
      <c r="BP11" s="225"/>
      <c r="BQ11" s="225"/>
      <c r="BR11" s="225"/>
      <c r="BS11" s="225"/>
      <c r="BT11" s="225"/>
      <c r="BU11" s="225"/>
      <c r="BV11" s="225"/>
      <c r="BW11" s="225"/>
      <c r="BX11" s="225"/>
      <c r="BY11" s="225"/>
      <c r="BZ11" s="225"/>
      <c r="CA11" s="225"/>
      <c r="CB11" s="225"/>
      <c r="CC11" s="225"/>
      <c r="CD11" s="225"/>
      <c r="CE11" s="225"/>
      <c r="CF11" s="225"/>
      <c r="CG11" s="225"/>
      <c r="CH11" s="225"/>
      <c r="CI11" s="225"/>
      <c r="CJ11" s="225"/>
      <c r="CK11" s="226"/>
    </row>
    <row r="12" spans="1:90" x14ac:dyDescent="0.3">
      <c r="A12" s="208">
        <f>+A16</f>
        <v>2</v>
      </c>
      <c r="B12" s="208"/>
      <c r="C12" s="151" t="str">
        <f>+RRHH2!C12</f>
        <v>Reducir Bajas Laborales</v>
      </c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152"/>
      <c r="BJ12" s="224"/>
      <c r="BK12" s="225"/>
      <c r="BL12" s="225"/>
      <c r="BM12" s="225"/>
      <c r="BN12" s="225"/>
      <c r="BO12" s="225"/>
      <c r="BP12" s="225"/>
      <c r="BQ12" s="225"/>
      <c r="BR12" s="225"/>
      <c r="BS12" s="225"/>
      <c r="BT12" s="225"/>
      <c r="BU12" s="225"/>
      <c r="BV12" s="225"/>
      <c r="BW12" s="225"/>
      <c r="BX12" s="225"/>
      <c r="BY12" s="225"/>
      <c r="BZ12" s="225"/>
      <c r="CA12" s="225"/>
      <c r="CB12" s="225"/>
      <c r="CC12" s="225"/>
      <c r="CD12" s="225"/>
      <c r="CE12" s="225"/>
      <c r="CF12" s="225"/>
      <c r="CG12" s="225"/>
      <c r="CH12" s="225"/>
      <c r="CI12" s="225"/>
      <c r="CJ12" s="225"/>
      <c r="CK12" s="226"/>
    </row>
    <row r="13" spans="1:90" x14ac:dyDescent="0.3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7"/>
      <c r="BJ13" s="224"/>
      <c r="BK13" s="225"/>
      <c r="BL13" s="225"/>
      <c r="BM13" s="225"/>
      <c r="BN13" s="225"/>
      <c r="BO13" s="225"/>
      <c r="BP13" s="225"/>
      <c r="BQ13" s="225"/>
      <c r="BR13" s="225"/>
      <c r="BS13" s="225"/>
      <c r="BT13" s="225"/>
      <c r="BU13" s="225"/>
      <c r="BV13" s="225"/>
      <c r="BW13" s="225"/>
      <c r="BX13" s="225"/>
      <c r="BY13" s="225"/>
      <c r="BZ13" s="225"/>
      <c r="CA13" s="225"/>
      <c r="CB13" s="225"/>
      <c r="CC13" s="225"/>
      <c r="CD13" s="225"/>
      <c r="CE13" s="225"/>
      <c r="CF13" s="225"/>
      <c r="CG13" s="225"/>
      <c r="CH13" s="225"/>
      <c r="CI13" s="225"/>
      <c r="CJ13" s="225"/>
      <c r="CK13" s="226"/>
    </row>
    <row r="14" spans="1:90" x14ac:dyDescent="0.3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7"/>
      <c r="BJ14" s="224"/>
      <c r="BK14" s="225"/>
      <c r="BL14" s="225"/>
      <c r="BM14" s="225"/>
      <c r="BN14" s="225"/>
      <c r="BO14" s="225"/>
      <c r="BP14" s="225"/>
      <c r="BQ14" s="225"/>
      <c r="BR14" s="225"/>
      <c r="BS14" s="225"/>
      <c r="BT14" s="225"/>
      <c r="BU14" s="225"/>
      <c r="BV14" s="225"/>
      <c r="BW14" s="225"/>
      <c r="BX14" s="225"/>
      <c r="BY14" s="225"/>
      <c r="BZ14" s="225"/>
      <c r="CA14" s="225"/>
      <c r="CB14" s="225"/>
      <c r="CC14" s="225"/>
      <c r="CD14" s="225"/>
      <c r="CE14" s="225"/>
      <c r="CF14" s="225"/>
      <c r="CG14" s="225"/>
      <c r="CH14" s="225"/>
      <c r="CI14" s="225"/>
      <c r="CJ14" s="225"/>
      <c r="CK14" s="226"/>
    </row>
    <row r="15" spans="1:90" x14ac:dyDescent="0.3">
      <c r="A15" s="12" t="s">
        <v>28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7"/>
      <c r="BJ15" s="224"/>
      <c r="BK15" s="225"/>
      <c r="BL15" s="225"/>
      <c r="BM15" s="225"/>
      <c r="BN15" s="225"/>
      <c r="BO15" s="225"/>
      <c r="BP15" s="225"/>
      <c r="BQ15" s="225"/>
      <c r="BR15" s="225"/>
      <c r="BS15" s="225"/>
      <c r="BT15" s="225"/>
      <c r="BU15" s="225"/>
      <c r="BV15" s="225"/>
      <c r="BW15" s="225"/>
      <c r="BX15" s="225"/>
      <c r="BY15" s="225"/>
      <c r="BZ15" s="225"/>
      <c r="CA15" s="225"/>
      <c r="CB15" s="225"/>
      <c r="CC15" s="225"/>
      <c r="CD15" s="225"/>
      <c r="CE15" s="225"/>
      <c r="CF15" s="225"/>
      <c r="CG15" s="225"/>
      <c r="CH15" s="225"/>
      <c r="CI15" s="225"/>
      <c r="CJ15" s="225"/>
      <c r="CK15" s="226"/>
    </row>
    <row r="16" spans="1:90" x14ac:dyDescent="0.3">
      <c r="A16" s="220">
        <f>IF(Q23&lt;1.8,1,IF(Q23&gt;2.8,3,IF(Q23&lt;2.8&gt;1.8,2,0)))</f>
        <v>2</v>
      </c>
      <c r="B16" s="220"/>
      <c r="C16" s="4" t="str">
        <f>Objetivos!C33</f>
        <v>-</v>
      </c>
      <c r="D16" s="4" t="str">
        <f>Objetivos!D33</f>
        <v>% Empleados con Bajas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7"/>
      <c r="BJ16" s="227"/>
      <c r="BK16" s="228"/>
      <c r="BL16" s="228"/>
      <c r="BM16" s="228"/>
      <c r="BN16" s="228"/>
      <c r="BO16" s="228"/>
      <c r="BP16" s="228"/>
      <c r="BQ16" s="228"/>
      <c r="BR16" s="228"/>
      <c r="BS16" s="228"/>
      <c r="BT16" s="228"/>
      <c r="BU16" s="228"/>
      <c r="BV16" s="228"/>
      <c r="BW16" s="228"/>
      <c r="BX16" s="228"/>
      <c r="BY16" s="228"/>
      <c r="BZ16" s="228"/>
      <c r="CA16" s="228"/>
      <c r="CB16" s="228"/>
      <c r="CC16" s="228"/>
      <c r="CD16" s="228"/>
      <c r="CE16" s="228"/>
      <c r="CF16" s="228"/>
      <c r="CG16" s="228"/>
      <c r="CH16" s="228"/>
      <c r="CI16" s="228"/>
      <c r="CJ16" s="228"/>
      <c r="CK16" s="229"/>
    </row>
    <row r="17" spans="1:89" x14ac:dyDescent="0.3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7"/>
    </row>
    <row r="18" spans="1:89" x14ac:dyDescent="0.3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7"/>
      <c r="BM18" s="10" t="s">
        <v>87</v>
      </c>
    </row>
    <row r="19" spans="1:89" x14ac:dyDescent="0.3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7"/>
      <c r="BJ19" s="221"/>
      <c r="BK19" s="222"/>
      <c r="BL19" s="222"/>
      <c r="BM19" s="222"/>
      <c r="BN19" s="222"/>
      <c r="BO19" s="222"/>
      <c r="BP19" s="222"/>
      <c r="BQ19" s="222"/>
      <c r="BR19" s="222"/>
      <c r="BS19" s="222"/>
      <c r="BT19" s="222"/>
      <c r="BU19" s="222"/>
      <c r="BV19" s="222"/>
      <c r="BW19" s="222"/>
      <c r="BX19" s="222"/>
      <c r="BY19" s="222"/>
      <c r="BZ19" s="222"/>
      <c r="CA19" s="222"/>
      <c r="CB19" s="222"/>
      <c r="CC19" s="222"/>
      <c r="CD19" s="222"/>
      <c r="CE19" s="222"/>
      <c r="CF19" s="222"/>
      <c r="CG19" s="222"/>
      <c r="CH19" s="222"/>
      <c r="CI19" s="222"/>
      <c r="CJ19" s="222"/>
      <c r="CK19" s="223"/>
    </row>
    <row r="20" spans="1:89" x14ac:dyDescent="0.3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7"/>
      <c r="BJ20" s="224"/>
      <c r="BK20" s="225"/>
      <c r="BL20" s="225"/>
      <c r="BM20" s="225"/>
      <c r="BN20" s="225"/>
      <c r="BO20" s="225"/>
      <c r="BP20" s="225"/>
      <c r="BQ20" s="225"/>
      <c r="BR20" s="225"/>
      <c r="BS20" s="225"/>
      <c r="BT20" s="225"/>
      <c r="BU20" s="225"/>
      <c r="BV20" s="225"/>
      <c r="BW20" s="225"/>
      <c r="BX20" s="225"/>
      <c r="BY20" s="225"/>
      <c r="BZ20" s="225"/>
      <c r="CA20" s="225"/>
      <c r="CB20" s="225"/>
      <c r="CC20" s="225"/>
      <c r="CD20" s="225"/>
      <c r="CE20" s="225"/>
      <c r="CF20" s="225"/>
      <c r="CG20" s="225"/>
      <c r="CH20" s="225"/>
      <c r="CI20" s="225"/>
      <c r="CJ20" s="225"/>
      <c r="CK20" s="226"/>
    </row>
    <row r="21" spans="1:89" x14ac:dyDescent="0.3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7"/>
      <c r="X21" s="260" t="s">
        <v>21</v>
      </c>
      <c r="Y21" s="260"/>
      <c r="Z21" s="260"/>
      <c r="AA21" s="260"/>
      <c r="AB21" s="260"/>
      <c r="AC21" s="260"/>
      <c r="AD21" s="260"/>
      <c r="AE21" s="260"/>
      <c r="AF21" s="260"/>
      <c r="AG21" s="260" t="s">
        <v>17</v>
      </c>
      <c r="AH21" s="260"/>
      <c r="AI21" s="260"/>
      <c r="AJ21" s="260"/>
      <c r="AK21" s="260"/>
      <c r="AL21" s="260"/>
      <c r="AM21" s="260"/>
      <c r="AN21" s="260"/>
      <c r="AO21" s="260"/>
      <c r="AP21" s="260" t="s">
        <v>0</v>
      </c>
      <c r="AQ21" s="260"/>
      <c r="AR21" s="260"/>
      <c r="AS21" s="260"/>
      <c r="AT21" s="260"/>
      <c r="AU21" s="260"/>
      <c r="AV21" s="260"/>
      <c r="AW21" s="260"/>
      <c r="AX21" s="260"/>
      <c r="AY21" s="260" t="s">
        <v>22</v>
      </c>
      <c r="AZ21" s="260"/>
      <c r="BA21" s="260"/>
      <c r="BB21" s="260"/>
      <c r="BC21" s="260"/>
      <c r="BD21" s="260"/>
      <c r="BE21" s="260"/>
      <c r="BF21" s="260"/>
      <c r="BG21" s="260"/>
      <c r="BJ21" s="224"/>
      <c r="BK21" s="225"/>
      <c r="BL21" s="225"/>
      <c r="BM21" s="225"/>
      <c r="BN21" s="225"/>
      <c r="BO21" s="225"/>
      <c r="BP21" s="225"/>
      <c r="BQ21" s="225"/>
      <c r="BR21" s="225"/>
      <c r="BS21" s="225"/>
      <c r="BT21" s="225"/>
      <c r="BU21" s="225"/>
      <c r="BV21" s="225"/>
      <c r="BW21" s="225"/>
      <c r="BX21" s="225"/>
      <c r="BY21" s="225"/>
      <c r="BZ21" s="225"/>
      <c r="CA21" s="225"/>
      <c r="CB21" s="225"/>
      <c r="CC21" s="225"/>
      <c r="CD21" s="225"/>
      <c r="CE21" s="225"/>
      <c r="CF21" s="225"/>
      <c r="CG21" s="225"/>
      <c r="CH21" s="225"/>
      <c r="CI21" s="225"/>
      <c r="CJ21" s="225"/>
      <c r="CK21" s="226"/>
    </row>
    <row r="22" spans="1:89" x14ac:dyDescent="0.3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24"/>
      <c r="O22" s="24"/>
      <c r="P22" s="24"/>
      <c r="Q22" s="24"/>
      <c r="R22" s="263">
        <f>COUNTIF(T22:T33,"&gt;0")</f>
        <v>12</v>
      </c>
      <c r="S22" s="263"/>
      <c r="T22" s="25">
        <f>IF(V22&lt;4,V22,0)</f>
        <v>3</v>
      </c>
      <c r="V22" s="264">
        <f>IF(AY22=0,0,INDEX('Aux Datos 1'!$AT:$BF,MATCH('Aux Datos 1'!$AT$37,'Aux Datos 1'!$AT:$AT,0),MATCH(LEFT(X22,3),'Aux Datos 1'!$AT$7:$BF$7,0)))</f>
        <v>3</v>
      </c>
      <c r="W22" s="264"/>
      <c r="X22" s="261" t="s">
        <v>89</v>
      </c>
      <c r="Y22" s="261"/>
      <c r="Z22" s="261"/>
      <c r="AA22" s="261"/>
      <c r="AB22" s="261"/>
      <c r="AC22" s="261"/>
      <c r="AD22" s="261"/>
      <c r="AE22" s="261"/>
      <c r="AF22" s="261"/>
      <c r="AG22" s="262">
        <f>'Aux Datos 2'!$D$138</f>
        <v>2.5</v>
      </c>
      <c r="AH22" s="262"/>
      <c r="AI22" s="262"/>
      <c r="AJ22" s="262"/>
      <c r="AK22" s="262"/>
      <c r="AL22" s="262"/>
      <c r="AM22" s="262"/>
      <c r="AN22" s="262"/>
      <c r="AO22" s="262"/>
      <c r="AP22" s="262">
        <f>'Aux Datos 2'!$D$137</f>
        <v>3</v>
      </c>
      <c r="AQ22" s="262"/>
      <c r="AR22" s="262"/>
      <c r="AS22" s="262"/>
      <c r="AT22" s="262"/>
      <c r="AU22" s="262"/>
      <c r="AV22" s="262"/>
      <c r="AW22" s="262"/>
      <c r="AX22" s="262"/>
      <c r="AY22" s="259">
        <f>+'Aux Datos 1'!AF$37</f>
        <v>1.2</v>
      </c>
      <c r="AZ22" s="259"/>
      <c r="BA22" s="259"/>
      <c r="BB22" s="259"/>
      <c r="BC22" s="259"/>
      <c r="BD22" s="259"/>
      <c r="BE22" s="259"/>
      <c r="BF22" s="259"/>
      <c r="BG22" s="259"/>
      <c r="BJ22" s="224"/>
      <c r="BK22" s="225"/>
      <c r="BL22" s="225"/>
      <c r="BM22" s="225"/>
      <c r="BN22" s="225"/>
      <c r="BO22" s="225"/>
      <c r="BP22" s="225"/>
      <c r="BQ22" s="225"/>
      <c r="BR22" s="225"/>
      <c r="BS22" s="225"/>
      <c r="BT22" s="225"/>
      <c r="BU22" s="225"/>
      <c r="BV22" s="225"/>
      <c r="BW22" s="225"/>
      <c r="BX22" s="225"/>
      <c r="BY22" s="225"/>
      <c r="BZ22" s="225"/>
      <c r="CA22" s="225"/>
      <c r="CB22" s="225"/>
      <c r="CC22" s="225"/>
      <c r="CD22" s="225"/>
      <c r="CE22" s="225"/>
      <c r="CF22" s="225"/>
      <c r="CG22" s="225"/>
      <c r="CH22" s="225"/>
      <c r="CI22" s="225"/>
      <c r="CJ22" s="225"/>
      <c r="CK22" s="226"/>
    </row>
    <row r="23" spans="1:89" x14ac:dyDescent="0.3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263"/>
      <c r="O23" s="263"/>
      <c r="P23" s="24"/>
      <c r="Q23" s="24">
        <f>IF(R23=0,0,R23/R22)</f>
        <v>2.75</v>
      </c>
      <c r="R23" s="263">
        <f>SUM(T22:T33)</f>
        <v>33</v>
      </c>
      <c r="S23" s="263"/>
      <c r="T23" s="25">
        <f t="shared" ref="T23:T33" si="0">IF(V23&lt;4,V23,0)</f>
        <v>3</v>
      </c>
      <c r="V23" s="235">
        <f>IF(AY23=0,0,INDEX('Aux Datos 1'!$AT:$BF,MATCH('Aux Datos 1'!$AT$37,'Aux Datos 1'!$AT:$AT,0),MATCH(LEFT(X23,3),'Aux Datos 1'!$AT$7:$BF$7,0)))</f>
        <v>3</v>
      </c>
      <c r="W23" s="235"/>
      <c r="X23" s="265" t="s">
        <v>90</v>
      </c>
      <c r="Y23" s="266"/>
      <c r="Z23" s="266"/>
      <c r="AA23" s="266"/>
      <c r="AB23" s="266"/>
      <c r="AC23" s="266"/>
      <c r="AD23" s="266"/>
      <c r="AE23" s="266"/>
      <c r="AF23" s="266"/>
      <c r="AG23" s="236">
        <f>'Aux Datos 2'!$E$138</f>
        <v>3</v>
      </c>
      <c r="AH23" s="236"/>
      <c r="AI23" s="236"/>
      <c r="AJ23" s="236"/>
      <c r="AK23" s="236"/>
      <c r="AL23" s="236"/>
      <c r="AM23" s="236"/>
      <c r="AN23" s="236"/>
      <c r="AO23" s="236"/>
      <c r="AP23" s="236">
        <f>'Aux Datos 2'!$E$137</f>
        <v>3</v>
      </c>
      <c r="AQ23" s="236"/>
      <c r="AR23" s="236"/>
      <c r="AS23" s="236"/>
      <c r="AT23" s="236"/>
      <c r="AU23" s="236"/>
      <c r="AV23" s="236"/>
      <c r="AW23" s="236"/>
      <c r="AX23" s="236"/>
      <c r="AY23" s="246">
        <f>+'Aux Datos 1'!AG$37</f>
        <v>1</v>
      </c>
      <c r="AZ23" s="246"/>
      <c r="BA23" s="246"/>
      <c r="BB23" s="246"/>
      <c r="BC23" s="246"/>
      <c r="BD23" s="246"/>
      <c r="BE23" s="246"/>
      <c r="BF23" s="246"/>
      <c r="BG23" s="246"/>
      <c r="BJ23" s="224"/>
      <c r="BK23" s="225"/>
      <c r="BL23" s="225"/>
      <c r="BM23" s="225"/>
      <c r="BN23" s="225"/>
      <c r="BO23" s="225"/>
      <c r="BP23" s="225"/>
      <c r="BQ23" s="225"/>
      <c r="BR23" s="225"/>
      <c r="BS23" s="225"/>
      <c r="BT23" s="225"/>
      <c r="BU23" s="225"/>
      <c r="BV23" s="225"/>
      <c r="BW23" s="225"/>
      <c r="BX23" s="225"/>
      <c r="BY23" s="225"/>
      <c r="BZ23" s="225"/>
      <c r="CA23" s="225"/>
      <c r="CB23" s="225"/>
      <c r="CC23" s="225"/>
      <c r="CD23" s="225"/>
      <c r="CE23" s="225"/>
      <c r="CF23" s="225"/>
      <c r="CG23" s="225"/>
      <c r="CH23" s="225"/>
      <c r="CI23" s="225"/>
      <c r="CJ23" s="225"/>
      <c r="CK23" s="226"/>
    </row>
    <row r="24" spans="1:89" x14ac:dyDescent="0.3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24"/>
      <c r="O24" s="28"/>
      <c r="P24" s="24"/>
      <c r="Q24" s="24"/>
      <c r="R24" s="24"/>
      <c r="S24" s="24"/>
      <c r="T24" s="25">
        <f t="shared" si="0"/>
        <v>3</v>
      </c>
      <c r="V24" s="264">
        <f>IF(AY24=0,0,INDEX('Aux Datos 1'!$AT:$BF,MATCH('Aux Datos 1'!$AT$37,'Aux Datos 1'!$AT:$AT,0),MATCH(LEFT(X24,3),'Aux Datos 1'!$AT$7:$BF$7,0)))</f>
        <v>3</v>
      </c>
      <c r="W24" s="264"/>
      <c r="X24" s="261" t="s">
        <v>91</v>
      </c>
      <c r="Y24" s="274"/>
      <c r="Z24" s="274"/>
      <c r="AA24" s="274"/>
      <c r="AB24" s="274"/>
      <c r="AC24" s="274"/>
      <c r="AD24" s="274"/>
      <c r="AE24" s="274"/>
      <c r="AF24" s="274"/>
      <c r="AG24" s="262">
        <f>'Aux Datos 2'!$F$138</f>
        <v>3</v>
      </c>
      <c r="AH24" s="262"/>
      <c r="AI24" s="262"/>
      <c r="AJ24" s="262"/>
      <c r="AK24" s="262"/>
      <c r="AL24" s="262"/>
      <c r="AM24" s="262"/>
      <c r="AN24" s="262"/>
      <c r="AO24" s="262"/>
      <c r="AP24" s="262">
        <f>'Aux Datos 2'!$F$137</f>
        <v>3.5</v>
      </c>
      <c r="AQ24" s="262"/>
      <c r="AR24" s="262"/>
      <c r="AS24" s="262"/>
      <c r="AT24" s="262"/>
      <c r="AU24" s="262"/>
      <c r="AV24" s="262"/>
      <c r="AW24" s="262"/>
      <c r="AX24" s="262"/>
      <c r="AY24" s="259">
        <f>+'Aux Datos 1'!AH$37</f>
        <v>1.1666666666666667</v>
      </c>
      <c r="AZ24" s="259"/>
      <c r="BA24" s="259"/>
      <c r="BB24" s="259"/>
      <c r="BC24" s="259"/>
      <c r="BD24" s="259"/>
      <c r="BE24" s="259"/>
      <c r="BF24" s="259"/>
      <c r="BG24" s="259"/>
      <c r="BJ24" s="224"/>
      <c r="BK24" s="225"/>
      <c r="BL24" s="225"/>
      <c r="BM24" s="225"/>
      <c r="BN24" s="225"/>
      <c r="BO24" s="225"/>
      <c r="BP24" s="225"/>
      <c r="BQ24" s="225"/>
      <c r="BR24" s="225"/>
      <c r="BS24" s="225"/>
      <c r="BT24" s="225"/>
      <c r="BU24" s="225"/>
      <c r="BV24" s="225"/>
      <c r="BW24" s="225"/>
      <c r="BX24" s="225"/>
      <c r="BY24" s="225"/>
      <c r="BZ24" s="225"/>
      <c r="CA24" s="225"/>
      <c r="CB24" s="225"/>
      <c r="CC24" s="225"/>
      <c r="CD24" s="225"/>
      <c r="CE24" s="225"/>
      <c r="CF24" s="225"/>
      <c r="CG24" s="225"/>
      <c r="CH24" s="225"/>
      <c r="CI24" s="225"/>
      <c r="CJ24" s="225"/>
      <c r="CK24" s="226"/>
    </row>
    <row r="25" spans="1:89" x14ac:dyDescent="0.3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24"/>
      <c r="O25" s="24"/>
      <c r="P25" s="24"/>
      <c r="Q25" s="24"/>
      <c r="R25" s="24"/>
      <c r="S25" s="24"/>
      <c r="T25" s="25">
        <f t="shared" si="0"/>
        <v>3</v>
      </c>
      <c r="V25" s="235">
        <f>IF(AY25=0,0,INDEX('Aux Datos 1'!$AT:$BF,MATCH('Aux Datos 1'!$AT$37,'Aux Datos 1'!$AT:$AT,0),MATCH(LEFT(X25,3),'Aux Datos 1'!$AT$7:$BF$7,0)))</f>
        <v>3</v>
      </c>
      <c r="W25" s="235"/>
      <c r="X25" s="265" t="s">
        <v>92</v>
      </c>
      <c r="Y25" s="266"/>
      <c r="Z25" s="266"/>
      <c r="AA25" s="266"/>
      <c r="AB25" s="266"/>
      <c r="AC25" s="266"/>
      <c r="AD25" s="266"/>
      <c r="AE25" s="266"/>
      <c r="AF25" s="266"/>
      <c r="AG25" s="236">
        <f>'Aux Datos 2'!$G$138</f>
        <v>3.5</v>
      </c>
      <c r="AH25" s="236"/>
      <c r="AI25" s="236"/>
      <c r="AJ25" s="236"/>
      <c r="AK25" s="236"/>
      <c r="AL25" s="236"/>
      <c r="AM25" s="236"/>
      <c r="AN25" s="236"/>
      <c r="AO25" s="236"/>
      <c r="AP25" s="236">
        <f>'Aux Datos 2'!$G$137</f>
        <v>4</v>
      </c>
      <c r="AQ25" s="236"/>
      <c r="AR25" s="236"/>
      <c r="AS25" s="236"/>
      <c r="AT25" s="236"/>
      <c r="AU25" s="236"/>
      <c r="AV25" s="236"/>
      <c r="AW25" s="236"/>
      <c r="AX25" s="236"/>
      <c r="AY25" s="246">
        <f>+'Aux Datos 1'!AI$37</f>
        <v>1.1428571428571428</v>
      </c>
      <c r="AZ25" s="246"/>
      <c r="BA25" s="246"/>
      <c r="BB25" s="246"/>
      <c r="BC25" s="246"/>
      <c r="BD25" s="246"/>
      <c r="BE25" s="246"/>
      <c r="BF25" s="246"/>
      <c r="BG25" s="246"/>
      <c r="BJ25" s="227"/>
      <c r="BK25" s="228"/>
      <c r="BL25" s="228"/>
      <c r="BM25" s="228"/>
      <c r="BN25" s="228"/>
      <c r="BO25" s="228"/>
      <c r="BP25" s="228"/>
      <c r="BQ25" s="228"/>
      <c r="BR25" s="228"/>
      <c r="BS25" s="228"/>
      <c r="BT25" s="228"/>
      <c r="BU25" s="228"/>
      <c r="BV25" s="228"/>
      <c r="BW25" s="228"/>
      <c r="BX25" s="228"/>
      <c r="BY25" s="228"/>
      <c r="BZ25" s="228"/>
      <c r="CA25" s="228"/>
      <c r="CB25" s="228"/>
      <c r="CC25" s="228"/>
      <c r="CD25" s="228"/>
      <c r="CE25" s="228"/>
      <c r="CF25" s="228"/>
      <c r="CG25" s="228"/>
      <c r="CH25" s="228"/>
      <c r="CI25" s="228"/>
      <c r="CJ25" s="228"/>
      <c r="CK25" s="229"/>
    </row>
    <row r="26" spans="1:89" x14ac:dyDescent="0.3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24"/>
      <c r="O26" s="24"/>
      <c r="P26" s="24"/>
      <c r="Q26" s="24"/>
      <c r="R26" s="24"/>
      <c r="S26" s="24"/>
      <c r="T26" s="25">
        <f t="shared" si="0"/>
        <v>3</v>
      </c>
      <c r="V26" s="264">
        <f>IF(AY26=0,0,INDEX('Aux Datos 1'!$AT:$BF,MATCH('Aux Datos 1'!$AT$37,'Aux Datos 1'!$AT:$AT,0),MATCH(LEFT(X26,3),'Aux Datos 1'!$AT$7:$BF$7,0)))</f>
        <v>3</v>
      </c>
      <c r="W26" s="264"/>
      <c r="X26" s="261" t="s">
        <v>93</v>
      </c>
      <c r="Y26" s="274"/>
      <c r="Z26" s="274"/>
      <c r="AA26" s="274"/>
      <c r="AB26" s="274"/>
      <c r="AC26" s="274"/>
      <c r="AD26" s="274"/>
      <c r="AE26" s="274"/>
      <c r="AF26" s="274"/>
      <c r="AG26" s="262">
        <f>'Aux Datos 2'!$H$138</f>
        <v>3</v>
      </c>
      <c r="AH26" s="262"/>
      <c r="AI26" s="262"/>
      <c r="AJ26" s="262"/>
      <c r="AK26" s="262"/>
      <c r="AL26" s="262"/>
      <c r="AM26" s="262"/>
      <c r="AN26" s="262"/>
      <c r="AO26" s="262"/>
      <c r="AP26" s="262">
        <f>'Aux Datos 2'!$H$137</f>
        <v>4.5</v>
      </c>
      <c r="AQ26" s="262"/>
      <c r="AR26" s="262"/>
      <c r="AS26" s="262"/>
      <c r="AT26" s="262"/>
      <c r="AU26" s="262"/>
      <c r="AV26" s="262"/>
      <c r="AW26" s="262"/>
      <c r="AX26" s="262"/>
      <c r="AY26" s="259">
        <f>+'Aux Datos 1'!AJ$37</f>
        <v>1.5</v>
      </c>
      <c r="AZ26" s="259"/>
      <c r="BA26" s="259"/>
      <c r="BB26" s="259"/>
      <c r="BC26" s="259"/>
      <c r="BD26" s="259"/>
      <c r="BE26" s="259"/>
      <c r="BF26" s="259"/>
      <c r="BG26" s="259"/>
    </row>
    <row r="27" spans="1:89" x14ac:dyDescent="0.3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24"/>
      <c r="O27" s="24"/>
      <c r="P27" s="24"/>
      <c r="Q27" s="24"/>
      <c r="R27" s="24"/>
      <c r="S27" s="24"/>
      <c r="T27" s="25">
        <f t="shared" si="0"/>
        <v>3</v>
      </c>
      <c r="V27" s="235">
        <f t="shared" ref="V27:V33" si="1">IF(AY27=0,0,IF(AY27&lt;85%,1,IF(AY27&lt;95%,2,3)))</f>
        <v>3</v>
      </c>
      <c r="W27" s="235"/>
      <c r="X27" s="265" t="s">
        <v>94</v>
      </c>
      <c r="Y27" s="266"/>
      <c r="Z27" s="266"/>
      <c r="AA27" s="266"/>
      <c r="AB27" s="266"/>
      <c r="AC27" s="266"/>
      <c r="AD27" s="266"/>
      <c r="AE27" s="266"/>
      <c r="AF27" s="266"/>
      <c r="AG27" s="236">
        <f>'Aux Datos 2'!$I$138</f>
        <v>5</v>
      </c>
      <c r="AH27" s="236"/>
      <c r="AI27" s="236"/>
      <c r="AJ27" s="236"/>
      <c r="AK27" s="236"/>
      <c r="AL27" s="236"/>
      <c r="AM27" s="236"/>
      <c r="AN27" s="236"/>
      <c r="AO27" s="236"/>
      <c r="AP27" s="236">
        <f>'Aux Datos 2'!$I$137</f>
        <v>5</v>
      </c>
      <c r="AQ27" s="236"/>
      <c r="AR27" s="236"/>
      <c r="AS27" s="236"/>
      <c r="AT27" s="236"/>
      <c r="AU27" s="236"/>
      <c r="AV27" s="236"/>
      <c r="AW27" s="236"/>
      <c r="AX27" s="236"/>
      <c r="AY27" s="246">
        <f>+'Aux Datos 1'!AK$37</f>
        <v>1</v>
      </c>
      <c r="AZ27" s="246"/>
      <c r="BA27" s="246"/>
      <c r="BB27" s="246"/>
      <c r="BC27" s="246"/>
      <c r="BD27" s="246"/>
      <c r="BE27" s="246"/>
      <c r="BF27" s="246"/>
      <c r="BG27" s="246"/>
      <c r="BM27" s="10" t="s">
        <v>88</v>
      </c>
    </row>
    <row r="28" spans="1:89" ht="15" customHeight="1" x14ac:dyDescent="0.3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24"/>
      <c r="O28" s="24"/>
      <c r="P28" s="24"/>
      <c r="Q28" s="24"/>
      <c r="R28" s="24"/>
      <c r="S28" s="24"/>
      <c r="T28" s="25">
        <f t="shared" si="0"/>
        <v>3</v>
      </c>
      <c r="V28" s="264">
        <f t="shared" si="1"/>
        <v>3</v>
      </c>
      <c r="W28" s="264"/>
      <c r="X28" s="261" t="s">
        <v>95</v>
      </c>
      <c r="Y28" s="274"/>
      <c r="Z28" s="274"/>
      <c r="AA28" s="274"/>
      <c r="AB28" s="274"/>
      <c r="AC28" s="274"/>
      <c r="AD28" s="274"/>
      <c r="AE28" s="274"/>
      <c r="AF28" s="274"/>
      <c r="AG28" s="262">
        <f>'Aux Datos 2'!$J$138</f>
        <v>5</v>
      </c>
      <c r="AH28" s="262"/>
      <c r="AI28" s="262"/>
      <c r="AJ28" s="262"/>
      <c r="AK28" s="262"/>
      <c r="AL28" s="262"/>
      <c r="AM28" s="262"/>
      <c r="AN28" s="262"/>
      <c r="AO28" s="262"/>
      <c r="AP28" s="262">
        <f>'Aux Datos 2'!$J$137</f>
        <v>5</v>
      </c>
      <c r="AQ28" s="262"/>
      <c r="AR28" s="262"/>
      <c r="AS28" s="262"/>
      <c r="AT28" s="262"/>
      <c r="AU28" s="262"/>
      <c r="AV28" s="262"/>
      <c r="AW28" s="262"/>
      <c r="AX28" s="262"/>
      <c r="AY28" s="259">
        <f>+'Aux Datos 1'!AL$37</f>
        <v>1</v>
      </c>
      <c r="AZ28" s="259"/>
      <c r="BA28" s="259"/>
      <c r="BB28" s="259"/>
      <c r="BC28" s="259"/>
      <c r="BD28" s="259"/>
      <c r="BE28" s="259"/>
      <c r="BF28" s="259"/>
      <c r="BG28" s="259"/>
      <c r="BJ28" s="230">
        <v>3</v>
      </c>
      <c r="BK28" s="230"/>
      <c r="BL28" s="243" t="s">
        <v>58</v>
      </c>
      <c r="BM28" s="244"/>
      <c r="BN28" s="244"/>
      <c r="BO28" s="244"/>
      <c r="BP28" s="244"/>
      <c r="BQ28" s="244"/>
      <c r="BR28" s="244"/>
      <c r="BS28" s="244"/>
      <c r="BT28" s="244"/>
      <c r="BU28" s="244"/>
      <c r="BV28" s="244"/>
      <c r="BW28" s="244"/>
      <c r="BX28" s="244"/>
      <c r="BY28" s="244"/>
      <c r="BZ28" s="244"/>
      <c r="CA28" s="244"/>
      <c r="CB28" s="244"/>
      <c r="CC28" s="244"/>
      <c r="CD28" s="244"/>
      <c r="CE28" s="244"/>
      <c r="CF28" s="244"/>
      <c r="CG28" s="244"/>
      <c r="CH28" s="244"/>
      <c r="CI28" s="244"/>
      <c r="CJ28" s="244"/>
      <c r="CK28" s="245"/>
    </row>
    <row r="29" spans="1:89" x14ac:dyDescent="0.3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24"/>
      <c r="O29" s="24"/>
      <c r="P29" s="24"/>
      <c r="Q29" s="24"/>
      <c r="R29" s="24"/>
      <c r="S29" s="24"/>
      <c r="T29" s="25">
        <f t="shared" si="0"/>
        <v>3</v>
      </c>
      <c r="V29" s="235">
        <f t="shared" si="1"/>
        <v>3</v>
      </c>
      <c r="W29" s="235"/>
      <c r="X29" s="265" t="s">
        <v>96</v>
      </c>
      <c r="Y29" s="266"/>
      <c r="Z29" s="266"/>
      <c r="AA29" s="266"/>
      <c r="AB29" s="266"/>
      <c r="AC29" s="266"/>
      <c r="AD29" s="266"/>
      <c r="AE29" s="266"/>
      <c r="AF29" s="266"/>
      <c r="AG29" s="236">
        <f>'Aux Datos 2'!$K$138</f>
        <v>4</v>
      </c>
      <c r="AH29" s="236"/>
      <c r="AI29" s="236"/>
      <c r="AJ29" s="236"/>
      <c r="AK29" s="236"/>
      <c r="AL29" s="236"/>
      <c r="AM29" s="236"/>
      <c r="AN29" s="236"/>
      <c r="AO29" s="236"/>
      <c r="AP29" s="236">
        <f>'Aux Datos 2'!$K$137</f>
        <v>5</v>
      </c>
      <c r="AQ29" s="236"/>
      <c r="AR29" s="236"/>
      <c r="AS29" s="236"/>
      <c r="AT29" s="236"/>
      <c r="AU29" s="236"/>
      <c r="AV29" s="236"/>
      <c r="AW29" s="236"/>
      <c r="AX29" s="236"/>
      <c r="AY29" s="246">
        <f>+'Aux Datos 1'!AM$37</f>
        <v>1.25</v>
      </c>
      <c r="AZ29" s="246"/>
      <c r="BA29" s="246"/>
      <c r="BB29" s="246"/>
      <c r="BC29" s="246"/>
      <c r="BD29" s="246"/>
      <c r="BE29" s="246"/>
      <c r="BF29" s="246"/>
      <c r="BG29" s="246"/>
      <c r="BJ29" s="230"/>
      <c r="BK29" s="230"/>
      <c r="BL29" s="21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3"/>
    </row>
    <row r="30" spans="1:89" x14ac:dyDescent="0.3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24"/>
      <c r="O30" s="24"/>
      <c r="P30" s="24"/>
      <c r="Q30" s="24"/>
      <c r="R30" s="24"/>
      <c r="S30" s="24"/>
      <c r="T30" s="25">
        <f t="shared" si="0"/>
        <v>3</v>
      </c>
      <c r="V30" s="264">
        <f t="shared" si="1"/>
        <v>3</v>
      </c>
      <c r="W30" s="264"/>
      <c r="X30" s="261" t="s">
        <v>132</v>
      </c>
      <c r="Y30" s="274"/>
      <c r="Z30" s="274"/>
      <c r="AA30" s="274"/>
      <c r="AB30" s="274"/>
      <c r="AC30" s="274"/>
      <c r="AD30" s="274"/>
      <c r="AE30" s="274"/>
      <c r="AF30" s="274"/>
      <c r="AG30" s="262">
        <f>'Aux Datos 2'!$L$138</f>
        <v>4.2</v>
      </c>
      <c r="AH30" s="262"/>
      <c r="AI30" s="262"/>
      <c r="AJ30" s="262"/>
      <c r="AK30" s="262"/>
      <c r="AL30" s="262"/>
      <c r="AM30" s="262"/>
      <c r="AN30" s="262"/>
      <c r="AO30" s="262"/>
      <c r="AP30" s="262">
        <f>'Aux Datos 2'!$L$137</f>
        <v>5</v>
      </c>
      <c r="AQ30" s="262"/>
      <c r="AR30" s="262"/>
      <c r="AS30" s="262"/>
      <c r="AT30" s="262"/>
      <c r="AU30" s="262"/>
      <c r="AV30" s="262"/>
      <c r="AW30" s="262"/>
      <c r="AX30" s="262"/>
      <c r="AY30" s="259">
        <f>+'Aux Datos 1'!AN$37</f>
        <v>1.1904761904761905</v>
      </c>
      <c r="AZ30" s="259"/>
      <c r="BA30" s="259"/>
      <c r="BB30" s="259"/>
      <c r="BC30" s="259"/>
      <c r="BD30" s="259"/>
      <c r="BE30" s="259"/>
      <c r="BF30" s="259"/>
      <c r="BG30" s="259"/>
      <c r="BJ30" s="230">
        <v>3</v>
      </c>
      <c r="BK30" s="230"/>
      <c r="BL30" s="243" t="s">
        <v>59</v>
      </c>
      <c r="BM30" s="244"/>
      <c r="BN30" s="244"/>
      <c r="BO30" s="244"/>
      <c r="BP30" s="244"/>
      <c r="BQ30" s="244"/>
      <c r="BR30" s="244"/>
      <c r="BS30" s="244"/>
      <c r="BT30" s="244"/>
      <c r="BU30" s="244"/>
      <c r="BV30" s="244"/>
      <c r="BW30" s="244"/>
      <c r="BX30" s="244"/>
      <c r="BY30" s="244"/>
      <c r="BZ30" s="244"/>
      <c r="CA30" s="244"/>
      <c r="CB30" s="244"/>
      <c r="CC30" s="244"/>
      <c r="CD30" s="244"/>
      <c r="CE30" s="244"/>
      <c r="CF30" s="244"/>
      <c r="CG30" s="244"/>
      <c r="CH30" s="244"/>
      <c r="CI30" s="244"/>
      <c r="CJ30" s="244"/>
      <c r="CK30" s="245"/>
    </row>
    <row r="31" spans="1:89" x14ac:dyDescent="0.3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24"/>
      <c r="O31" s="24"/>
      <c r="P31" s="24"/>
      <c r="Q31" s="24"/>
      <c r="R31" s="24"/>
      <c r="S31" s="24"/>
      <c r="T31" s="25">
        <f t="shared" si="0"/>
        <v>2</v>
      </c>
      <c r="V31" s="235">
        <f t="shared" si="1"/>
        <v>2</v>
      </c>
      <c r="W31" s="235"/>
      <c r="X31" s="265" t="s">
        <v>97</v>
      </c>
      <c r="Y31" s="266"/>
      <c r="Z31" s="266"/>
      <c r="AA31" s="266"/>
      <c r="AB31" s="266"/>
      <c r="AC31" s="266"/>
      <c r="AD31" s="266"/>
      <c r="AE31" s="266"/>
      <c r="AF31" s="266"/>
      <c r="AG31" s="236">
        <f>'Aux Datos 2'!$M$138</f>
        <v>5.5</v>
      </c>
      <c r="AH31" s="236"/>
      <c r="AI31" s="236"/>
      <c r="AJ31" s="236"/>
      <c r="AK31" s="236"/>
      <c r="AL31" s="236"/>
      <c r="AM31" s="236"/>
      <c r="AN31" s="236"/>
      <c r="AO31" s="236"/>
      <c r="AP31" s="236">
        <f>'Aux Datos 2'!$M$137</f>
        <v>5</v>
      </c>
      <c r="AQ31" s="236"/>
      <c r="AR31" s="236"/>
      <c r="AS31" s="236"/>
      <c r="AT31" s="236"/>
      <c r="AU31" s="236"/>
      <c r="AV31" s="236"/>
      <c r="AW31" s="236"/>
      <c r="AX31" s="236"/>
      <c r="AY31" s="246">
        <f>+'Aux Datos 1'!AO$37</f>
        <v>0.90909090909090906</v>
      </c>
      <c r="AZ31" s="246"/>
      <c r="BA31" s="246"/>
      <c r="BB31" s="246"/>
      <c r="BC31" s="246"/>
      <c r="BD31" s="246"/>
      <c r="BE31" s="246"/>
      <c r="BF31" s="246"/>
      <c r="BG31" s="246"/>
      <c r="BJ31" s="230"/>
      <c r="BK31" s="230"/>
      <c r="BL31" s="21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3"/>
    </row>
    <row r="32" spans="1:89" x14ac:dyDescent="0.3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24"/>
      <c r="O32" s="24"/>
      <c r="P32" s="24"/>
      <c r="Q32" s="24"/>
      <c r="R32" s="24"/>
      <c r="S32" s="24"/>
      <c r="T32" s="25">
        <f t="shared" si="0"/>
        <v>1</v>
      </c>
      <c r="V32" s="264">
        <f t="shared" si="1"/>
        <v>1</v>
      </c>
      <c r="W32" s="264"/>
      <c r="X32" s="261" t="s">
        <v>98</v>
      </c>
      <c r="Y32" s="274"/>
      <c r="Z32" s="274"/>
      <c r="AA32" s="274"/>
      <c r="AB32" s="274"/>
      <c r="AC32" s="274"/>
      <c r="AD32" s="274"/>
      <c r="AE32" s="274"/>
      <c r="AF32" s="274"/>
      <c r="AG32" s="262">
        <f>'Aux Datos 2'!$N$138</f>
        <v>6</v>
      </c>
      <c r="AH32" s="262"/>
      <c r="AI32" s="262"/>
      <c r="AJ32" s="262"/>
      <c r="AK32" s="262"/>
      <c r="AL32" s="262"/>
      <c r="AM32" s="262"/>
      <c r="AN32" s="262"/>
      <c r="AO32" s="262"/>
      <c r="AP32" s="262">
        <f>'Aux Datos 2'!$N$137</f>
        <v>5</v>
      </c>
      <c r="AQ32" s="262"/>
      <c r="AR32" s="262"/>
      <c r="AS32" s="262"/>
      <c r="AT32" s="262"/>
      <c r="AU32" s="262"/>
      <c r="AV32" s="262"/>
      <c r="AW32" s="262"/>
      <c r="AX32" s="262"/>
      <c r="AY32" s="259">
        <f>+'Aux Datos 1'!AP$37</f>
        <v>0.83333333333333337</v>
      </c>
      <c r="AZ32" s="259"/>
      <c r="BA32" s="259"/>
      <c r="BB32" s="259"/>
      <c r="BC32" s="259"/>
      <c r="BD32" s="259"/>
      <c r="BE32" s="259"/>
      <c r="BF32" s="259"/>
      <c r="BG32" s="259"/>
      <c r="BJ32" s="230">
        <v>3</v>
      </c>
      <c r="BK32" s="230"/>
      <c r="BL32" s="243" t="s">
        <v>60</v>
      </c>
      <c r="BM32" s="244"/>
      <c r="BN32" s="244"/>
      <c r="BO32" s="244"/>
      <c r="BP32" s="244"/>
      <c r="BQ32" s="244"/>
      <c r="BR32" s="244"/>
      <c r="BS32" s="244"/>
      <c r="BT32" s="244"/>
      <c r="BU32" s="244"/>
      <c r="BV32" s="244"/>
      <c r="BW32" s="244"/>
      <c r="BX32" s="244"/>
      <c r="BY32" s="244"/>
      <c r="BZ32" s="244"/>
      <c r="CA32" s="244"/>
      <c r="CB32" s="244"/>
      <c r="CC32" s="244"/>
      <c r="CD32" s="244"/>
      <c r="CE32" s="244"/>
      <c r="CF32" s="244"/>
      <c r="CG32" s="244"/>
      <c r="CH32" s="244"/>
      <c r="CI32" s="244"/>
      <c r="CJ32" s="244"/>
      <c r="CK32" s="245"/>
    </row>
    <row r="33" spans="1:89" x14ac:dyDescent="0.3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24"/>
      <c r="O33" s="24"/>
      <c r="P33" s="24"/>
      <c r="Q33" s="24"/>
      <c r="R33" s="24"/>
      <c r="S33" s="24"/>
      <c r="T33" s="25">
        <f t="shared" si="0"/>
        <v>3</v>
      </c>
      <c r="V33" s="235">
        <f t="shared" si="1"/>
        <v>3</v>
      </c>
      <c r="W33" s="235"/>
      <c r="X33" s="265" t="s">
        <v>99</v>
      </c>
      <c r="Y33" s="266"/>
      <c r="Z33" s="266"/>
      <c r="AA33" s="266"/>
      <c r="AB33" s="266"/>
      <c r="AC33" s="266"/>
      <c r="AD33" s="266"/>
      <c r="AE33" s="266"/>
      <c r="AF33" s="266"/>
      <c r="AG33" s="236">
        <f>'Aux Datos 2'!$O$138</f>
        <v>4</v>
      </c>
      <c r="AH33" s="236"/>
      <c r="AI33" s="236"/>
      <c r="AJ33" s="236"/>
      <c r="AK33" s="236"/>
      <c r="AL33" s="236"/>
      <c r="AM33" s="236"/>
      <c r="AN33" s="236"/>
      <c r="AO33" s="236"/>
      <c r="AP33" s="236">
        <f>'Aux Datos 2'!$O$137</f>
        <v>5</v>
      </c>
      <c r="AQ33" s="236"/>
      <c r="AR33" s="236"/>
      <c r="AS33" s="236"/>
      <c r="AT33" s="236"/>
      <c r="AU33" s="236"/>
      <c r="AV33" s="236"/>
      <c r="AW33" s="236"/>
      <c r="AX33" s="236"/>
      <c r="AY33" s="246">
        <f>+'Aux Datos 1'!AQ$37</f>
        <v>1.25</v>
      </c>
      <c r="AZ33" s="246"/>
      <c r="BA33" s="246"/>
      <c r="BB33" s="246"/>
      <c r="BC33" s="246"/>
      <c r="BD33" s="246"/>
      <c r="BE33" s="246"/>
      <c r="BF33" s="246"/>
      <c r="BG33" s="246"/>
      <c r="BJ33" s="230"/>
      <c r="BK33" s="230"/>
      <c r="BL33" s="21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3"/>
    </row>
    <row r="34" spans="1:89" x14ac:dyDescent="0.3">
      <c r="A34" s="14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</row>
    <row r="35" spans="1:89" ht="15" customHeight="1" x14ac:dyDescent="0.3"/>
    <row r="36" spans="1:89" ht="15" customHeight="1" x14ac:dyDescent="0.3"/>
    <row r="37" spans="1:89" ht="15" customHeight="1" x14ac:dyDescent="0.3"/>
    <row r="38" spans="1:89" ht="15" customHeight="1" x14ac:dyDescent="0.3"/>
    <row r="39" spans="1:89" ht="15" customHeight="1" x14ac:dyDescent="0.3"/>
    <row r="40" spans="1:89" ht="15" customHeight="1" x14ac:dyDescent="0.3"/>
    <row r="41" spans="1:89" ht="15" customHeight="1" x14ac:dyDescent="0.3"/>
    <row r="42" spans="1:89" ht="15" customHeight="1" x14ac:dyDescent="0.3"/>
    <row r="43" spans="1:89" ht="15" customHeight="1" x14ac:dyDescent="0.3"/>
    <row r="44" spans="1:89" ht="15" customHeight="1" x14ac:dyDescent="0.3"/>
    <row r="45" spans="1:89" ht="15" customHeight="1" x14ac:dyDescent="0.3"/>
    <row r="46" spans="1:89" ht="15" customHeight="1" x14ac:dyDescent="0.3"/>
    <row r="47" spans="1:89" ht="15" customHeight="1" x14ac:dyDescent="0.3"/>
    <row r="48" spans="1:89" ht="15" customHeight="1" x14ac:dyDescent="0.3"/>
    <row r="49" ht="15" customHeight="1" x14ac:dyDescent="0.3"/>
    <row r="50" ht="15" customHeight="1" x14ac:dyDescent="0.3"/>
  </sheetData>
  <customSheetViews>
    <customSheetView guid="{866E79C6-ED26-4269-9589-BDD48744743B}" showGridLines="0" showRowCol="0" hiddenRows="1" hiddenColumns="1">
      <selection activeCell="BL9" sqref="BL9"/>
      <pageMargins left="0.511811024" right="0.511811024" top="0.78740157499999996" bottom="0.78740157499999996" header="0.31496062000000002" footer="0.31496062000000002"/>
      <pageSetup paperSize="9" orientation="portrait" horizontalDpi="4294967293" verticalDpi="4294967293" r:id="rId1"/>
    </customSheetView>
  </customSheetViews>
  <mergeCells count="82">
    <mergeCell ref="R22:S22"/>
    <mergeCell ref="N23:O23"/>
    <mergeCell ref="R23:S23"/>
    <mergeCell ref="B6:C6"/>
    <mergeCell ref="BJ10:CK16"/>
    <mergeCell ref="A10:B10"/>
    <mergeCell ref="A11:B11"/>
    <mergeCell ref="A12:B12"/>
    <mergeCell ref="A16:B16"/>
    <mergeCell ref="BX6:BZ7"/>
    <mergeCell ref="CA7:CL7"/>
    <mergeCell ref="V22:W22"/>
    <mergeCell ref="X22:AF22"/>
    <mergeCell ref="AG22:AO22"/>
    <mergeCell ref="AP22:AX22"/>
    <mergeCell ref="AY22:BG22"/>
    <mergeCell ref="BJ19:CK25"/>
    <mergeCell ref="X21:AF21"/>
    <mergeCell ref="AG21:AO21"/>
    <mergeCell ref="AP21:AX21"/>
    <mergeCell ref="AY21:BG21"/>
    <mergeCell ref="AY25:BG25"/>
    <mergeCell ref="AY26:BG26"/>
    <mergeCell ref="V23:W23"/>
    <mergeCell ref="X23:AF23"/>
    <mergeCell ref="AG23:AO23"/>
    <mergeCell ref="AP23:AX23"/>
    <mergeCell ref="AY23:BG23"/>
    <mergeCell ref="V24:W24"/>
    <mergeCell ref="X24:AF24"/>
    <mergeCell ref="AG24:AO24"/>
    <mergeCell ref="AP24:AX24"/>
    <mergeCell ref="AY24:BG24"/>
    <mergeCell ref="V28:W28"/>
    <mergeCell ref="V25:W25"/>
    <mergeCell ref="X25:AF25"/>
    <mergeCell ref="AG25:AO25"/>
    <mergeCell ref="AP25:AX25"/>
    <mergeCell ref="V26:W26"/>
    <mergeCell ref="X26:AF26"/>
    <mergeCell ref="AG26:AO26"/>
    <mergeCell ref="AP26:AX26"/>
    <mergeCell ref="BL28:CK28"/>
    <mergeCell ref="V27:W27"/>
    <mergeCell ref="X27:AF27"/>
    <mergeCell ref="AG27:AO27"/>
    <mergeCell ref="AP27:AX27"/>
    <mergeCell ref="AY27:BG27"/>
    <mergeCell ref="BJ28:BK29"/>
    <mergeCell ref="V29:W29"/>
    <mergeCell ref="X29:AF29"/>
    <mergeCell ref="AG29:AO29"/>
    <mergeCell ref="AY28:BG28"/>
    <mergeCell ref="X28:AF28"/>
    <mergeCell ref="AG28:AO28"/>
    <mergeCell ref="AP28:AX28"/>
    <mergeCell ref="AP29:AX29"/>
    <mergeCell ref="AY29:BG29"/>
    <mergeCell ref="BL30:CK30"/>
    <mergeCell ref="V32:W32"/>
    <mergeCell ref="X32:AF32"/>
    <mergeCell ref="AG32:AO32"/>
    <mergeCell ref="AP32:AX32"/>
    <mergeCell ref="AY32:BG32"/>
    <mergeCell ref="V31:W31"/>
    <mergeCell ref="V30:W30"/>
    <mergeCell ref="X30:AF30"/>
    <mergeCell ref="AG30:AO30"/>
    <mergeCell ref="AP30:AX30"/>
    <mergeCell ref="AY30:BG30"/>
    <mergeCell ref="BL32:CK32"/>
    <mergeCell ref="X31:AF31"/>
    <mergeCell ref="AG31:AO31"/>
    <mergeCell ref="AP31:AX31"/>
    <mergeCell ref="AY31:BG31"/>
    <mergeCell ref="BJ32:BK33"/>
    <mergeCell ref="BJ30:BK31"/>
    <mergeCell ref="V33:W33"/>
    <mergeCell ref="X33:AF33"/>
    <mergeCell ref="AG33:AO33"/>
    <mergeCell ref="AP33:AX33"/>
    <mergeCell ref="AY33:BG33"/>
  </mergeCells>
  <conditionalFormatting sqref="A10:B10">
    <cfRule type="iconSet" priority="164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1:B11">
    <cfRule type="iconSet" priority="163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2:B12">
    <cfRule type="iconSet" priority="162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6:B16">
    <cfRule type="iconSet" priority="16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B6:C6">
    <cfRule type="iconSet" priority="165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3">
    <cfRule type="iconSet" priority="21">
      <iconSet iconSet="4TrafficLights" showValue="0">
        <cfvo type="percent" val="0"/>
        <cfvo type="num" val="1"/>
        <cfvo type="num" val="2"/>
        <cfvo type="num" val="3"/>
      </iconSet>
    </cfRule>
    <cfRule type="iconSet" priority="22">
      <iconSet iconSet="4TrafficLights" showValue="0">
        <cfvo type="percent" val="0"/>
        <cfvo type="num" val="1"/>
        <cfvo type="num" val="2"/>
        <cfvo type="num" val="3"/>
      </iconSet>
    </cfRule>
    <cfRule type="iconSet" priority="20">
      <iconSet iconSet="4TrafficLights" showValue="0">
        <cfvo type="percent" val="0"/>
        <cfvo type="num" val="1"/>
        <cfvo type="num" val="2"/>
        <cfvo type="num" val="3"/>
      </iconSet>
    </cfRule>
    <cfRule type="iconSet" priority="19">
      <iconSet iconSet="4TrafficLights" showValue="0">
        <cfvo type="percent" val="0"/>
        <cfvo type="num" val="1"/>
        <cfvo type="num" val="2"/>
        <cfvo type="num" val="3"/>
      </iconSet>
    </cfRule>
    <cfRule type="iconSet" priority="23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5">
    <cfRule type="iconSet" priority="45">
      <iconSet iconSet="4TrafficLights" showValue="0">
        <cfvo type="percent" val="0"/>
        <cfvo type="num" val="1"/>
        <cfvo type="num" val="2"/>
        <cfvo type="num" val="3"/>
      </iconSet>
    </cfRule>
    <cfRule type="iconSet" priority="46">
      <iconSet iconSet="4TrafficLights" showValue="0">
        <cfvo type="percent" val="0"/>
        <cfvo type="num" val="1"/>
        <cfvo type="num" val="2"/>
        <cfvo type="num" val="3"/>
      </iconSet>
    </cfRule>
    <cfRule type="iconSet" priority="47">
      <iconSet iconSet="4TrafficLights" showValue="0">
        <cfvo type="percent" val="0"/>
        <cfvo type="num" val="1"/>
        <cfvo type="num" val="2"/>
        <cfvo type="num" val="3"/>
      </iconSet>
    </cfRule>
    <cfRule type="iconSet" priority="48">
      <iconSet iconSet="4TrafficLights" showValue="0">
        <cfvo type="percent" val="0"/>
        <cfvo type="num" val="1"/>
        <cfvo type="num" val="2"/>
        <cfvo type="num" val="3"/>
      </iconSet>
    </cfRule>
    <cfRule type="iconSet" priority="49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7">
    <cfRule type="iconSet" priority="74">
      <iconSet iconSet="4TrafficLights" showValue="0">
        <cfvo type="percent" val="0"/>
        <cfvo type="num" val="1"/>
        <cfvo type="num" val="2"/>
        <cfvo type="num" val="3"/>
      </iconSet>
    </cfRule>
    <cfRule type="iconSet" priority="75">
      <iconSet iconSet="4TrafficLights" showValue="0">
        <cfvo type="percent" val="0"/>
        <cfvo type="num" val="1"/>
        <cfvo type="num" val="2"/>
        <cfvo type="num" val="3"/>
      </iconSet>
    </cfRule>
    <cfRule type="iconSet" priority="71">
      <iconSet iconSet="4TrafficLights" showValue="0">
        <cfvo type="percent" val="0"/>
        <cfvo type="num" val="1"/>
        <cfvo type="num" val="2"/>
        <cfvo type="num" val="3"/>
      </iconSet>
    </cfRule>
    <cfRule type="iconSet" priority="72">
      <iconSet iconSet="4TrafficLights" showValue="0">
        <cfvo type="percent" val="0"/>
        <cfvo type="num" val="1"/>
        <cfvo type="num" val="2"/>
        <cfvo type="num" val="3"/>
      </iconSet>
    </cfRule>
    <cfRule type="iconSet" priority="73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9">
    <cfRule type="iconSet" priority="101">
      <iconSet iconSet="4TrafficLights" showValue="0">
        <cfvo type="percent" val="0"/>
        <cfvo type="num" val="1"/>
        <cfvo type="num" val="2"/>
        <cfvo type="num" val="3"/>
      </iconSet>
    </cfRule>
    <cfRule type="iconSet" priority="100">
      <iconSet iconSet="4TrafficLights" showValue="0">
        <cfvo type="percent" val="0"/>
        <cfvo type="num" val="1"/>
        <cfvo type="num" val="2"/>
        <cfvo type="num" val="3"/>
      </iconSet>
    </cfRule>
    <cfRule type="iconSet" priority="99">
      <iconSet iconSet="4TrafficLights" showValue="0">
        <cfvo type="percent" val="0"/>
        <cfvo type="num" val="1"/>
        <cfvo type="num" val="2"/>
        <cfvo type="num" val="3"/>
      </iconSet>
    </cfRule>
    <cfRule type="iconSet" priority="98">
      <iconSet iconSet="4TrafficLights" showValue="0">
        <cfvo type="percent" val="0"/>
        <cfvo type="num" val="1"/>
        <cfvo type="num" val="2"/>
        <cfvo type="num" val="3"/>
      </iconSet>
    </cfRule>
    <cfRule type="iconSet" priority="97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1">
    <cfRule type="iconSet" priority="123">
      <iconSet iconSet="4TrafficLights" showValue="0">
        <cfvo type="percent" val="0"/>
        <cfvo type="num" val="1"/>
        <cfvo type="num" val="2"/>
        <cfvo type="num" val="3"/>
      </iconSet>
    </cfRule>
    <cfRule type="iconSet" priority="126">
      <iconSet iconSet="4TrafficLights" showValue="0">
        <cfvo type="percent" val="0"/>
        <cfvo type="num" val="1"/>
        <cfvo type="num" val="2"/>
        <cfvo type="num" val="3"/>
      </iconSet>
    </cfRule>
    <cfRule type="iconSet" priority="124">
      <iconSet iconSet="4TrafficLights" showValue="0">
        <cfvo type="percent" val="0"/>
        <cfvo type="num" val="1"/>
        <cfvo type="num" val="2"/>
        <cfvo type="num" val="3"/>
      </iconSet>
    </cfRule>
    <cfRule type="iconSet" priority="125">
      <iconSet iconSet="4TrafficLights" showValue="0">
        <cfvo type="percent" val="0"/>
        <cfvo type="num" val="1"/>
        <cfvo type="num" val="2"/>
        <cfvo type="num" val="3"/>
      </iconSet>
    </cfRule>
    <cfRule type="iconSet" priority="127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3">
    <cfRule type="iconSet" priority="151">
      <iconSet iconSet="4TrafficLights" showValue="0">
        <cfvo type="percent" val="0"/>
        <cfvo type="num" val="1"/>
        <cfvo type="num" val="2"/>
        <cfvo type="num" val="3"/>
      </iconSet>
    </cfRule>
    <cfRule type="iconSet" priority="150">
      <iconSet iconSet="4TrafficLights" showValue="0">
        <cfvo type="percent" val="0"/>
        <cfvo type="num" val="1"/>
        <cfvo type="num" val="2"/>
        <cfvo type="num" val="3"/>
      </iconSet>
    </cfRule>
    <cfRule type="iconSet" priority="149">
      <iconSet iconSet="4TrafficLights" showValue="0">
        <cfvo type="percent" val="0"/>
        <cfvo type="num" val="1"/>
        <cfvo type="num" val="2"/>
        <cfvo type="num" val="3"/>
      </iconSet>
    </cfRule>
    <cfRule type="iconSet" priority="153">
      <iconSet iconSet="4TrafficLights" showValue="0">
        <cfvo type="percent" val="0"/>
        <cfvo type="num" val="1"/>
        <cfvo type="num" val="2"/>
        <cfvo type="num" val="3"/>
      </iconSet>
    </cfRule>
    <cfRule type="iconSet" priority="152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2:W22">
    <cfRule type="iconSet" priority="2">
      <iconSet iconSet="4TrafficLights" showValue="0">
        <cfvo type="percent" val="0"/>
        <cfvo type="num" val="1"/>
        <cfvo type="num" val="2"/>
        <cfvo type="num" val="3"/>
      </iconSet>
    </cfRule>
    <cfRule type="iconSet" priority="3">
      <iconSet iconSet="4TrafficLights" showValue="0">
        <cfvo type="percent" val="0"/>
        <cfvo type="num" val="1"/>
        <cfvo type="num" val="2"/>
        <cfvo type="num" val="3"/>
      </iconSet>
    </cfRule>
    <cfRule type="iconSet" priority="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2:W33">
    <cfRule type="iconSet" priority="160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3:W23">
    <cfRule type="iconSet" priority="4">
      <iconSet iconSet="4TrafficLights" showValue="0">
        <cfvo type="percent" val="0"/>
        <cfvo type="num" val="1"/>
        <cfvo type="num" val="2"/>
        <cfvo type="num" val="3"/>
      </iconSet>
    </cfRule>
    <cfRule type="iconSet" priority="5">
      <iconSet iconSet="4TrafficLights" showValue="0">
        <cfvo type="percent" val="0"/>
        <cfvo type="num" val="1"/>
        <cfvo type="num" val="2"/>
        <cfvo type="num" val="3"/>
      </iconSet>
    </cfRule>
    <cfRule type="iconSet" priority="6">
      <iconSet iconSet="4TrafficLights" showValue="0">
        <cfvo type="percent" val="0"/>
        <cfvo type="num" val="1"/>
        <cfvo type="num" val="2"/>
        <cfvo type="num" val="3"/>
      </iconSet>
    </cfRule>
    <cfRule type="iconSet" priority="7">
      <iconSet iconSet="4TrafficLights" showValue="0">
        <cfvo type="percent" val="0"/>
        <cfvo type="num" val="1"/>
        <cfvo type="num" val="2"/>
        <cfvo type="num" val="3"/>
      </iconSet>
    </cfRule>
    <cfRule type="iconSet" priority="8">
      <iconSet iconSet="4TrafficLights" showValue="0">
        <cfvo type="percent" val="0"/>
        <cfvo type="num" val="1"/>
        <cfvo type="num" val="2"/>
        <cfvo type="num" val="3"/>
      </iconSet>
    </cfRule>
    <cfRule type="iconSet" priority="9">
      <iconSet iconSet="4TrafficLights" showValue="0">
        <cfvo type="percent" val="0"/>
        <cfvo type="num" val="1"/>
        <cfvo type="num" val="2"/>
        <cfvo type="num" val="3"/>
      </iconSet>
    </cfRule>
    <cfRule type="iconSet" priority="10">
      <iconSet iconSet="4TrafficLights" showValue="0">
        <cfvo type="percent" val="0"/>
        <cfvo type="num" val="1"/>
        <cfvo type="num" val="2"/>
        <cfvo type="num" val="3"/>
      </iconSet>
    </cfRule>
    <cfRule type="iconSet" priority="11">
      <iconSet iconSet="4TrafficLights" showValue="0">
        <cfvo type="percent" val="0"/>
        <cfvo type="num" val="1"/>
        <cfvo type="num" val="2"/>
        <cfvo type="num" val="3"/>
      </iconSet>
    </cfRule>
    <cfRule type="iconSet" priority="12">
      <iconSet iconSet="4TrafficLights" showValue="0">
        <cfvo type="percent" val="0"/>
        <cfvo type="num" val="1"/>
        <cfvo type="num" val="2"/>
        <cfvo type="num" val="3"/>
      </iconSet>
    </cfRule>
    <cfRule type="iconSet" priority="13">
      <iconSet iconSet="4TrafficLights" showValue="0">
        <cfvo type="percent" val="0"/>
        <cfvo type="num" val="1"/>
        <cfvo type="num" val="2"/>
        <cfvo type="num" val="3"/>
      </iconSet>
    </cfRule>
    <cfRule type="iconSet" priority="14">
      <iconSet iconSet="4TrafficLights" showValue="0">
        <cfvo type="percent" val="0"/>
        <cfvo type="num" val="1"/>
        <cfvo type="num" val="2"/>
        <cfvo type="num" val="3"/>
      </iconSet>
    </cfRule>
    <cfRule type="iconSet" priority="15">
      <iconSet iconSet="4TrafficLights" showValue="0">
        <cfvo type="percent" val="0"/>
        <cfvo type="num" val="1"/>
        <cfvo type="num" val="2"/>
        <cfvo type="num" val="3"/>
      </iconSet>
    </cfRule>
    <cfRule type="iconSet" priority="16">
      <iconSet iconSet="4TrafficLights" showValue="0">
        <cfvo type="percent" val="0"/>
        <cfvo type="num" val="1"/>
        <cfvo type="num" val="2"/>
        <cfvo type="num" val="3"/>
      </iconSet>
    </cfRule>
    <cfRule type="iconSet" priority="17">
      <iconSet iconSet="4TrafficLights" showValue="0">
        <cfvo type="percent" val="0"/>
        <cfvo type="num" val="1"/>
        <cfvo type="num" val="2"/>
        <cfvo type="num" val="3"/>
      </iconSet>
    </cfRule>
    <cfRule type="iconSet" priority="18">
      <iconSet iconSet="4TrafficLights" showValue="0">
        <cfvo type="percent" val="0"/>
        <cfvo type="num" val="1"/>
        <cfvo type="num" val="2"/>
        <cfvo type="num" val="3"/>
      </iconSet>
    </cfRule>
    <cfRule type="iconSet" priority="24">
      <iconSet iconSet="4TrafficLights" showValue="0">
        <cfvo type="percent" val="0"/>
        <cfvo type="num" val="1"/>
        <cfvo type="num" val="2"/>
        <cfvo type="num" val="3"/>
      </iconSet>
    </cfRule>
    <cfRule type="iconSet" priority="25">
      <iconSet iconSet="4TrafficLights" showValue="0">
        <cfvo type="percent" val="0"/>
        <cfvo type="num" val="1"/>
        <cfvo type="num" val="2"/>
        <cfvo type="num" val="3"/>
      </iconSet>
    </cfRule>
    <cfRule type="iconSet" priority="26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4:W24">
    <cfRule type="iconSet" priority="27">
      <iconSet iconSet="4TrafficLights" showValue="0">
        <cfvo type="percent" val="0"/>
        <cfvo type="num" val="1"/>
        <cfvo type="num" val="2"/>
        <cfvo type="num" val="3"/>
      </iconSet>
    </cfRule>
    <cfRule type="iconSet" priority="28">
      <iconSet iconSet="4TrafficLights" showValue="0">
        <cfvo type="percent" val="0"/>
        <cfvo type="num" val="1"/>
        <cfvo type="num" val="2"/>
        <cfvo type="num" val="3"/>
      </iconSet>
    </cfRule>
    <cfRule type="iconSet" priority="29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5:W25">
    <cfRule type="iconSet" priority="31">
      <iconSet iconSet="4TrafficLights" showValue="0">
        <cfvo type="percent" val="0"/>
        <cfvo type="num" val="1"/>
        <cfvo type="num" val="2"/>
        <cfvo type="num" val="3"/>
      </iconSet>
    </cfRule>
    <cfRule type="iconSet" priority="32">
      <iconSet iconSet="4TrafficLights" showValue="0">
        <cfvo type="percent" val="0"/>
        <cfvo type="num" val="1"/>
        <cfvo type="num" val="2"/>
        <cfvo type="num" val="3"/>
      </iconSet>
    </cfRule>
    <cfRule type="iconSet" priority="33">
      <iconSet iconSet="4TrafficLights" showValue="0">
        <cfvo type="percent" val="0"/>
        <cfvo type="num" val="1"/>
        <cfvo type="num" val="2"/>
        <cfvo type="num" val="3"/>
      </iconSet>
    </cfRule>
    <cfRule type="iconSet" priority="34">
      <iconSet iconSet="4TrafficLights" showValue="0">
        <cfvo type="percent" val="0"/>
        <cfvo type="num" val="1"/>
        <cfvo type="num" val="2"/>
        <cfvo type="num" val="3"/>
      </iconSet>
    </cfRule>
    <cfRule type="iconSet" priority="35">
      <iconSet iconSet="4TrafficLights" showValue="0">
        <cfvo type="percent" val="0"/>
        <cfvo type="num" val="1"/>
        <cfvo type="num" val="2"/>
        <cfvo type="num" val="3"/>
      </iconSet>
    </cfRule>
    <cfRule type="iconSet" priority="36">
      <iconSet iconSet="4TrafficLights" showValue="0">
        <cfvo type="percent" val="0"/>
        <cfvo type="num" val="1"/>
        <cfvo type="num" val="2"/>
        <cfvo type="num" val="3"/>
      </iconSet>
    </cfRule>
    <cfRule type="iconSet" priority="37">
      <iconSet iconSet="4TrafficLights" showValue="0">
        <cfvo type="percent" val="0"/>
        <cfvo type="num" val="1"/>
        <cfvo type="num" val="2"/>
        <cfvo type="num" val="3"/>
      </iconSet>
    </cfRule>
    <cfRule type="iconSet" priority="38">
      <iconSet iconSet="4TrafficLights" showValue="0">
        <cfvo type="percent" val="0"/>
        <cfvo type="num" val="1"/>
        <cfvo type="num" val="2"/>
        <cfvo type="num" val="3"/>
      </iconSet>
    </cfRule>
    <cfRule type="iconSet" priority="39">
      <iconSet iconSet="4TrafficLights" showValue="0">
        <cfvo type="percent" val="0"/>
        <cfvo type="num" val="1"/>
        <cfvo type="num" val="2"/>
        <cfvo type="num" val="3"/>
      </iconSet>
    </cfRule>
    <cfRule type="iconSet" priority="40">
      <iconSet iconSet="4TrafficLights" showValue="0">
        <cfvo type="percent" val="0"/>
        <cfvo type="num" val="1"/>
        <cfvo type="num" val="2"/>
        <cfvo type="num" val="3"/>
      </iconSet>
    </cfRule>
    <cfRule type="iconSet" priority="41">
      <iconSet iconSet="4TrafficLights" showValue="0">
        <cfvo type="percent" val="0"/>
        <cfvo type="num" val="1"/>
        <cfvo type="num" val="2"/>
        <cfvo type="num" val="3"/>
      </iconSet>
    </cfRule>
    <cfRule type="iconSet" priority="42">
      <iconSet iconSet="4TrafficLights" showValue="0">
        <cfvo type="percent" val="0"/>
        <cfvo type="num" val="1"/>
        <cfvo type="num" val="2"/>
        <cfvo type="num" val="3"/>
      </iconSet>
    </cfRule>
    <cfRule type="iconSet" priority="43">
      <iconSet iconSet="4TrafficLights" showValue="0">
        <cfvo type="percent" val="0"/>
        <cfvo type="num" val="1"/>
        <cfvo type="num" val="2"/>
        <cfvo type="num" val="3"/>
      </iconSet>
    </cfRule>
    <cfRule type="iconSet" priority="44">
      <iconSet iconSet="4TrafficLights" showValue="0">
        <cfvo type="percent" val="0"/>
        <cfvo type="num" val="1"/>
        <cfvo type="num" val="2"/>
        <cfvo type="num" val="3"/>
      </iconSet>
    </cfRule>
    <cfRule type="iconSet" priority="50">
      <iconSet iconSet="4TrafficLights" showValue="0">
        <cfvo type="percent" val="0"/>
        <cfvo type="num" val="1"/>
        <cfvo type="num" val="2"/>
        <cfvo type="num" val="3"/>
      </iconSet>
    </cfRule>
    <cfRule type="iconSet" priority="51">
      <iconSet iconSet="4TrafficLights" showValue="0">
        <cfvo type="percent" val="0"/>
        <cfvo type="num" val="1"/>
        <cfvo type="num" val="2"/>
        <cfvo type="num" val="3"/>
      </iconSet>
    </cfRule>
    <cfRule type="iconSet" priority="52">
      <iconSet iconSet="4TrafficLights" showValue="0">
        <cfvo type="percent" val="0"/>
        <cfvo type="num" val="1"/>
        <cfvo type="num" val="2"/>
        <cfvo type="num" val="3"/>
      </iconSet>
    </cfRule>
    <cfRule type="iconSet" priority="30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6:W26">
    <cfRule type="iconSet" priority="54">
      <iconSet iconSet="4TrafficLights" showValue="0">
        <cfvo type="percent" val="0"/>
        <cfvo type="num" val="1"/>
        <cfvo type="num" val="2"/>
        <cfvo type="num" val="3"/>
      </iconSet>
    </cfRule>
    <cfRule type="iconSet" priority="55">
      <iconSet iconSet="4TrafficLights" showValue="0">
        <cfvo type="percent" val="0"/>
        <cfvo type="num" val="1"/>
        <cfvo type="num" val="2"/>
        <cfvo type="num" val="3"/>
      </iconSet>
    </cfRule>
    <cfRule type="iconSet" priority="53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7:W27">
    <cfRule type="iconSet" priority="56">
      <iconSet iconSet="4TrafficLights" showValue="0">
        <cfvo type="percent" val="0"/>
        <cfvo type="num" val="1"/>
        <cfvo type="num" val="2"/>
        <cfvo type="num" val="3"/>
      </iconSet>
    </cfRule>
    <cfRule type="iconSet" priority="57">
      <iconSet iconSet="4TrafficLights" showValue="0">
        <cfvo type="percent" val="0"/>
        <cfvo type="num" val="1"/>
        <cfvo type="num" val="2"/>
        <cfvo type="num" val="3"/>
      </iconSet>
    </cfRule>
    <cfRule type="iconSet" priority="58">
      <iconSet iconSet="4TrafficLights" showValue="0">
        <cfvo type="percent" val="0"/>
        <cfvo type="num" val="1"/>
        <cfvo type="num" val="2"/>
        <cfvo type="num" val="3"/>
      </iconSet>
    </cfRule>
    <cfRule type="iconSet" priority="78">
      <iconSet iconSet="4TrafficLights" showValue="0">
        <cfvo type="percent" val="0"/>
        <cfvo type="num" val="1"/>
        <cfvo type="num" val="2"/>
        <cfvo type="num" val="3"/>
      </iconSet>
    </cfRule>
    <cfRule type="iconSet" priority="67">
      <iconSet iconSet="4TrafficLights" showValue="0">
        <cfvo type="percent" val="0"/>
        <cfvo type="num" val="1"/>
        <cfvo type="num" val="2"/>
        <cfvo type="num" val="3"/>
      </iconSet>
    </cfRule>
    <cfRule type="iconSet" priority="77">
      <iconSet iconSet="4TrafficLights" showValue="0">
        <cfvo type="percent" val="0"/>
        <cfvo type="num" val="1"/>
        <cfvo type="num" val="2"/>
        <cfvo type="num" val="3"/>
      </iconSet>
    </cfRule>
    <cfRule type="iconSet" priority="76">
      <iconSet iconSet="4TrafficLights" showValue="0">
        <cfvo type="percent" val="0"/>
        <cfvo type="num" val="1"/>
        <cfvo type="num" val="2"/>
        <cfvo type="num" val="3"/>
      </iconSet>
    </cfRule>
    <cfRule type="iconSet" priority="70">
      <iconSet iconSet="4TrafficLights" showValue="0">
        <cfvo type="percent" val="0"/>
        <cfvo type="num" val="1"/>
        <cfvo type="num" val="2"/>
        <cfvo type="num" val="3"/>
      </iconSet>
    </cfRule>
    <cfRule type="iconSet" priority="69">
      <iconSet iconSet="4TrafficLights" showValue="0">
        <cfvo type="percent" val="0"/>
        <cfvo type="num" val="1"/>
        <cfvo type="num" val="2"/>
        <cfvo type="num" val="3"/>
      </iconSet>
    </cfRule>
    <cfRule type="iconSet" priority="68">
      <iconSet iconSet="4TrafficLights" showValue="0">
        <cfvo type="percent" val="0"/>
        <cfvo type="num" val="1"/>
        <cfvo type="num" val="2"/>
        <cfvo type="num" val="3"/>
      </iconSet>
    </cfRule>
    <cfRule type="iconSet" priority="66">
      <iconSet iconSet="4TrafficLights" showValue="0">
        <cfvo type="percent" val="0"/>
        <cfvo type="num" val="1"/>
        <cfvo type="num" val="2"/>
        <cfvo type="num" val="3"/>
      </iconSet>
    </cfRule>
    <cfRule type="iconSet" priority="59">
      <iconSet iconSet="4TrafficLights" showValue="0">
        <cfvo type="percent" val="0"/>
        <cfvo type="num" val="1"/>
        <cfvo type="num" val="2"/>
        <cfvo type="num" val="3"/>
      </iconSet>
    </cfRule>
    <cfRule type="iconSet" priority="65">
      <iconSet iconSet="4TrafficLights" showValue="0">
        <cfvo type="percent" val="0"/>
        <cfvo type="num" val="1"/>
        <cfvo type="num" val="2"/>
        <cfvo type="num" val="3"/>
      </iconSet>
    </cfRule>
    <cfRule type="iconSet" priority="64">
      <iconSet iconSet="4TrafficLights" showValue="0">
        <cfvo type="percent" val="0"/>
        <cfvo type="num" val="1"/>
        <cfvo type="num" val="2"/>
        <cfvo type="num" val="3"/>
      </iconSet>
    </cfRule>
    <cfRule type="iconSet" priority="63">
      <iconSet iconSet="4TrafficLights" showValue="0">
        <cfvo type="percent" val="0"/>
        <cfvo type="num" val="1"/>
        <cfvo type="num" val="2"/>
        <cfvo type="num" val="3"/>
      </iconSet>
    </cfRule>
    <cfRule type="iconSet" priority="62">
      <iconSet iconSet="4TrafficLights" showValue="0">
        <cfvo type="percent" val="0"/>
        <cfvo type="num" val="1"/>
        <cfvo type="num" val="2"/>
        <cfvo type="num" val="3"/>
      </iconSet>
    </cfRule>
    <cfRule type="iconSet" priority="61">
      <iconSet iconSet="4TrafficLights" showValue="0">
        <cfvo type="percent" val="0"/>
        <cfvo type="num" val="1"/>
        <cfvo type="num" val="2"/>
        <cfvo type="num" val="3"/>
      </iconSet>
    </cfRule>
    <cfRule type="iconSet" priority="60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8:W28">
    <cfRule type="iconSet" priority="79">
      <iconSet iconSet="4TrafficLights" showValue="0">
        <cfvo type="percent" val="0"/>
        <cfvo type="num" val="1"/>
        <cfvo type="num" val="2"/>
        <cfvo type="num" val="3"/>
      </iconSet>
    </cfRule>
    <cfRule type="iconSet" priority="80">
      <iconSet iconSet="4TrafficLights" showValue="0">
        <cfvo type="percent" val="0"/>
        <cfvo type="num" val="1"/>
        <cfvo type="num" val="2"/>
        <cfvo type="num" val="3"/>
      </iconSet>
    </cfRule>
    <cfRule type="iconSet" priority="8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9:W29">
    <cfRule type="iconSet" priority="103">
      <iconSet iconSet="4TrafficLights" showValue="0">
        <cfvo type="percent" val="0"/>
        <cfvo type="num" val="1"/>
        <cfvo type="num" val="2"/>
        <cfvo type="num" val="3"/>
      </iconSet>
    </cfRule>
    <cfRule type="iconSet" priority="104">
      <iconSet iconSet="4TrafficLights" showValue="0">
        <cfvo type="percent" val="0"/>
        <cfvo type="num" val="1"/>
        <cfvo type="num" val="2"/>
        <cfvo type="num" val="3"/>
      </iconSet>
    </cfRule>
    <cfRule type="iconSet" priority="84">
      <iconSet iconSet="4TrafficLights" showValue="0">
        <cfvo type="percent" val="0"/>
        <cfvo type="num" val="1"/>
        <cfvo type="num" val="2"/>
        <cfvo type="num" val="3"/>
      </iconSet>
    </cfRule>
    <cfRule type="iconSet" priority="85">
      <iconSet iconSet="4TrafficLights" showValue="0">
        <cfvo type="percent" val="0"/>
        <cfvo type="num" val="1"/>
        <cfvo type="num" val="2"/>
        <cfvo type="num" val="3"/>
      </iconSet>
    </cfRule>
    <cfRule type="iconSet" priority="86">
      <iconSet iconSet="4TrafficLights" showValue="0">
        <cfvo type="percent" val="0"/>
        <cfvo type="num" val="1"/>
        <cfvo type="num" val="2"/>
        <cfvo type="num" val="3"/>
      </iconSet>
    </cfRule>
    <cfRule type="iconSet" priority="87">
      <iconSet iconSet="4TrafficLights" showValue="0">
        <cfvo type="percent" val="0"/>
        <cfvo type="num" val="1"/>
        <cfvo type="num" val="2"/>
        <cfvo type="num" val="3"/>
      </iconSet>
    </cfRule>
    <cfRule type="iconSet" priority="88">
      <iconSet iconSet="4TrafficLights" showValue="0">
        <cfvo type="percent" val="0"/>
        <cfvo type="num" val="1"/>
        <cfvo type="num" val="2"/>
        <cfvo type="num" val="3"/>
      </iconSet>
    </cfRule>
    <cfRule type="iconSet" priority="89">
      <iconSet iconSet="4TrafficLights" showValue="0">
        <cfvo type="percent" val="0"/>
        <cfvo type="num" val="1"/>
        <cfvo type="num" val="2"/>
        <cfvo type="num" val="3"/>
      </iconSet>
    </cfRule>
    <cfRule type="iconSet" priority="83">
      <iconSet iconSet="4TrafficLights" showValue="0">
        <cfvo type="percent" val="0"/>
        <cfvo type="num" val="1"/>
        <cfvo type="num" val="2"/>
        <cfvo type="num" val="3"/>
      </iconSet>
    </cfRule>
    <cfRule type="iconSet" priority="90">
      <iconSet iconSet="4TrafficLights" showValue="0">
        <cfvo type="percent" val="0"/>
        <cfvo type="num" val="1"/>
        <cfvo type="num" val="2"/>
        <cfvo type="num" val="3"/>
      </iconSet>
    </cfRule>
    <cfRule type="iconSet" priority="91">
      <iconSet iconSet="4TrafficLights" showValue="0">
        <cfvo type="percent" val="0"/>
        <cfvo type="num" val="1"/>
        <cfvo type="num" val="2"/>
        <cfvo type="num" val="3"/>
      </iconSet>
    </cfRule>
    <cfRule type="iconSet" priority="92">
      <iconSet iconSet="4TrafficLights" showValue="0">
        <cfvo type="percent" val="0"/>
        <cfvo type="num" val="1"/>
        <cfvo type="num" val="2"/>
        <cfvo type="num" val="3"/>
      </iconSet>
    </cfRule>
    <cfRule type="iconSet" priority="93">
      <iconSet iconSet="4TrafficLights" showValue="0">
        <cfvo type="percent" val="0"/>
        <cfvo type="num" val="1"/>
        <cfvo type="num" val="2"/>
        <cfvo type="num" val="3"/>
      </iconSet>
    </cfRule>
    <cfRule type="iconSet" priority="94">
      <iconSet iconSet="4TrafficLights" showValue="0">
        <cfvo type="percent" val="0"/>
        <cfvo type="num" val="1"/>
        <cfvo type="num" val="2"/>
        <cfvo type="num" val="3"/>
      </iconSet>
    </cfRule>
    <cfRule type="iconSet" priority="95">
      <iconSet iconSet="4TrafficLights" showValue="0">
        <cfvo type="percent" val="0"/>
        <cfvo type="num" val="1"/>
        <cfvo type="num" val="2"/>
        <cfvo type="num" val="3"/>
      </iconSet>
    </cfRule>
    <cfRule type="iconSet" priority="96">
      <iconSet iconSet="4TrafficLights" showValue="0">
        <cfvo type="percent" val="0"/>
        <cfvo type="num" val="1"/>
        <cfvo type="num" val="2"/>
        <cfvo type="num" val="3"/>
      </iconSet>
    </cfRule>
    <cfRule type="iconSet" priority="82">
      <iconSet iconSet="4TrafficLights" showValue="0">
        <cfvo type="percent" val="0"/>
        <cfvo type="num" val="1"/>
        <cfvo type="num" val="2"/>
        <cfvo type="num" val="3"/>
      </iconSet>
    </cfRule>
    <cfRule type="iconSet" priority="102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0:W30">
    <cfRule type="iconSet" priority="105">
      <iconSet iconSet="4TrafficLights" showValue="0">
        <cfvo type="percent" val="0"/>
        <cfvo type="num" val="1"/>
        <cfvo type="num" val="2"/>
        <cfvo type="num" val="3"/>
      </iconSet>
    </cfRule>
    <cfRule type="iconSet" priority="106">
      <iconSet iconSet="4TrafficLights" showValue="0">
        <cfvo type="percent" val="0"/>
        <cfvo type="num" val="1"/>
        <cfvo type="num" val="2"/>
        <cfvo type="num" val="3"/>
      </iconSet>
    </cfRule>
    <cfRule type="iconSet" priority="107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1:W31">
    <cfRule type="iconSet" priority="121">
      <iconSet iconSet="4TrafficLights" showValue="0">
        <cfvo type="percent" val="0"/>
        <cfvo type="num" val="1"/>
        <cfvo type="num" val="2"/>
        <cfvo type="num" val="3"/>
      </iconSet>
    </cfRule>
    <cfRule type="iconSet" priority="122">
      <iconSet iconSet="4TrafficLights" showValue="0">
        <cfvo type="percent" val="0"/>
        <cfvo type="num" val="1"/>
        <cfvo type="num" val="2"/>
        <cfvo type="num" val="3"/>
      </iconSet>
    </cfRule>
    <cfRule type="iconSet" priority="108">
      <iconSet iconSet="4TrafficLights" showValue="0">
        <cfvo type="percent" val="0"/>
        <cfvo type="num" val="1"/>
        <cfvo type="num" val="2"/>
        <cfvo type="num" val="3"/>
      </iconSet>
    </cfRule>
    <cfRule type="iconSet" priority="109">
      <iconSet iconSet="4TrafficLights" showValue="0">
        <cfvo type="percent" val="0"/>
        <cfvo type="num" val="1"/>
        <cfvo type="num" val="2"/>
        <cfvo type="num" val="3"/>
      </iconSet>
    </cfRule>
    <cfRule type="iconSet" priority="128">
      <iconSet iconSet="4TrafficLights" showValue="0">
        <cfvo type="percent" val="0"/>
        <cfvo type="num" val="1"/>
        <cfvo type="num" val="2"/>
        <cfvo type="num" val="3"/>
      </iconSet>
    </cfRule>
    <cfRule type="iconSet" priority="129">
      <iconSet iconSet="4TrafficLights" showValue="0">
        <cfvo type="percent" val="0"/>
        <cfvo type="num" val="1"/>
        <cfvo type="num" val="2"/>
        <cfvo type="num" val="3"/>
      </iconSet>
    </cfRule>
    <cfRule type="iconSet" priority="130">
      <iconSet iconSet="4TrafficLights" showValue="0">
        <cfvo type="percent" val="0"/>
        <cfvo type="num" val="1"/>
        <cfvo type="num" val="2"/>
        <cfvo type="num" val="3"/>
      </iconSet>
    </cfRule>
    <cfRule type="iconSet" priority="110">
      <iconSet iconSet="4TrafficLights" showValue="0">
        <cfvo type="percent" val="0"/>
        <cfvo type="num" val="1"/>
        <cfvo type="num" val="2"/>
        <cfvo type="num" val="3"/>
      </iconSet>
    </cfRule>
    <cfRule type="iconSet" priority="111">
      <iconSet iconSet="4TrafficLights" showValue="0">
        <cfvo type="percent" val="0"/>
        <cfvo type="num" val="1"/>
        <cfvo type="num" val="2"/>
        <cfvo type="num" val="3"/>
      </iconSet>
    </cfRule>
    <cfRule type="iconSet" priority="112">
      <iconSet iconSet="4TrafficLights" showValue="0">
        <cfvo type="percent" val="0"/>
        <cfvo type="num" val="1"/>
        <cfvo type="num" val="2"/>
        <cfvo type="num" val="3"/>
      </iconSet>
    </cfRule>
    <cfRule type="iconSet" priority="113">
      <iconSet iconSet="4TrafficLights" showValue="0">
        <cfvo type="percent" val="0"/>
        <cfvo type="num" val="1"/>
        <cfvo type="num" val="2"/>
        <cfvo type="num" val="3"/>
      </iconSet>
    </cfRule>
    <cfRule type="iconSet" priority="114">
      <iconSet iconSet="4TrafficLights" showValue="0">
        <cfvo type="percent" val="0"/>
        <cfvo type="num" val="1"/>
        <cfvo type="num" val="2"/>
        <cfvo type="num" val="3"/>
      </iconSet>
    </cfRule>
    <cfRule type="iconSet" priority="115">
      <iconSet iconSet="4TrafficLights" showValue="0">
        <cfvo type="percent" val="0"/>
        <cfvo type="num" val="1"/>
        <cfvo type="num" val="2"/>
        <cfvo type="num" val="3"/>
      </iconSet>
    </cfRule>
    <cfRule type="iconSet" priority="116">
      <iconSet iconSet="4TrafficLights" showValue="0">
        <cfvo type="percent" val="0"/>
        <cfvo type="num" val="1"/>
        <cfvo type="num" val="2"/>
        <cfvo type="num" val="3"/>
      </iconSet>
    </cfRule>
    <cfRule type="iconSet" priority="117">
      <iconSet iconSet="4TrafficLights" showValue="0">
        <cfvo type="percent" val="0"/>
        <cfvo type="num" val="1"/>
        <cfvo type="num" val="2"/>
        <cfvo type="num" val="3"/>
      </iconSet>
    </cfRule>
    <cfRule type="iconSet" priority="118">
      <iconSet iconSet="4TrafficLights" showValue="0">
        <cfvo type="percent" val="0"/>
        <cfvo type="num" val="1"/>
        <cfvo type="num" val="2"/>
        <cfvo type="num" val="3"/>
      </iconSet>
    </cfRule>
    <cfRule type="iconSet" priority="119">
      <iconSet iconSet="4TrafficLights" showValue="0">
        <cfvo type="percent" val="0"/>
        <cfvo type="num" val="1"/>
        <cfvo type="num" val="2"/>
        <cfvo type="num" val="3"/>
      </iconSet>
    </cfRule>
    <cfRule type="iconSet" priority="120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2:W32">
    <cfRule type="iconSet" priority="131">
      <iconSet iconSet="4TrafficLights" showValue="0">
        <cfvo type="percent" val="0"/>
        <cfvo type="num" val="1"/>
        <cfvo type="num" val="2"/>
        <cfvo type="num" val="3"/>
      </iconSet>
    </cfRule>
    <cfRule type="iconSet" priority="132">
      <iconSet iconSet="4TrafficLights" showValue="0">
        <cfvo type="percent" val="0"/>
        <cfvo type="num" val="1"/>
        <cfvo type="num" val="2"/>
        <cfvo type="num" val="3"/>
      </iconSet>
    </cfRule>
    <cfRule type="iconSet" priority="133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3:W33">
    <cfRule type="iconSet" priority="134">
      <iconSet iconSet="4TrafficLights" showValue="0">
        <cfvo type="percent" val="0"/>
        <cfvo type="num" val="1"/>
        <cfvo type="num" val="2"/>
        <cfvo type="num" val="3"/>
      </iconSet>
    </cfRule>
    <cfRule type="iconSet" priority="146">
      <iconSet iconSet="4TrafficLights" showValue="0">
        <cfvo type="percent" val="0"/>
        <cfvo type="num" val="1"/>
        <cfvo type="num" val="2"/>
        <cfvo type="num" val="3"/>
      </iconSet>
    </cfRule>
    <cfRule type="iconSet" priority="147">
      <iconSet iconSet="4TrafficLights" showValue="0">
        <cfvo type="percent" val="0"/>
        <cfvo type="num" val="1"/>
        <cfvo type="num" val="2"/>
        <cfvo type="num" val="3"/>
      </iconSet>
    </cfRule>
    <cfRule type="iconSet" priority="148">
      <iconSet iconSet="4TrafficLights" showValue="0">
        <cfvo type="percent" val="0"/>
        <cfvo type="num" val="1"/>
        <cfvo type="num" val="2"/>
        <cfvo type="num" val="3"/>
      </iconSet>
    </cfRule>
    <cfRule type="iconSet" priority="136">
      <iconSet iconSet="4TrafficLights" showValue="0">
        <cfvo type="percent" val="0"/>
        <cfvo type="num" val="1"/>
        <cfvo type="num" val="2"/>
        <cfvo type="num" val="3"/>
      </iconSet>
    </cfRule>
    <cfRule type="iconSet" priority="135">
      <iconSet iconSet="4TrafficLights" showValue="0">
        <cfvo type="percent" val="0"/>
        <cfvo type="num" val="1"/>
        <cfvo type="num" val="2"/>
        <cfvo type="num" val="3"/>
      </iconSet>
    </cfRule>
    <cfRule type="iconSet" priority="137">
      <iconSet iconSet="4TrafficLights" showValue="0">
        <cfvo type="percent" val="0"/>
        <cfvo type="num" val="1"/>
        <cfvo type="num" val="2"/>
        <cfvo type="num" val="3"/>
      </iconSet>
    </cfRule>
    <cfRule type="iconSet" priority="138">
      <iconSet iconSet="4TrafficLights" showValue="0">
        <cfvo type="percent" val="0"/>
        <cfvo type="num" val="1"/>
        <cfvo type="num" val="2"/>
        <cfvo type="num" val="3"/>
      </iconSet>
    </cfRule>
    <cfRule type="iconSet" priority="139">
      <iconSet iconSet="4TrafficLights" showValue="0">
        <cfvo type="percent" val="0"/>
        <cfvo type="num" val="1"/>
        <cfvo type="num" val="2"/>
        <cfvo type="num" val="3"/>
      </iconSet>
    </cfRule>
    <cfRule type="iconSet" priority="154">
      <iconSet iconSet="4TrafficLights" showValue="0">
        <cfvo type="percent" val="0"/>
        <cfvo type="num" val="1"/>
        <cfvo type="num" val="2"/>
        <cfvo type="num" val="3"/>
      </iconSet>
    </cfRule>
    <cfRule type="iconSet" priority="140">
      <iconSet iconSet="4TrafficLights" showValue="0">
        <cfvo type="percent" val="0"/>
        <cfvo type="num" val="1"/>
        <cfvo type="num" val="2"/>
        <cfvo type="num" val="3"/>
      </iconSet>
    </cfRule>
    <cfRule type="iconSet" priority="156">
      <iconSet iconSet="4TrafficLights" showValue="0">
        <cfvo type="percent" val="0"/>
        <cfvo type="num" val="1"/>
        <cfvo type="num" val="2"/>
        <cfvo type="num" val="3"/>
      </iconSet>
    </cfRule>
    <cfRule type="iconSet" priority="155">
      <iconSet iconSet="4TrafficLights" showValue="0">
        <cfvo type="percent" val="0"/>
        <cfvo type="num" val="1"/>
        <cfvo type="num" val="2"/>
        <cfvo type="num" val="3"/>
      </iconSet>
    </cfRule>
    <cfRule type="iconSet" priority="141">
      <iconSet iconSet="4TrafficLights" showValue="0">
        <cfvo type="percent" val="0"/>
        <cfvo type="num" val="1"/>
        <cfvo type="num" val="2"/>
        <cfvo type="num" val="3"/>
      </iconSet>
    </cfRule>
    <cfRule type="iconSet" priority="142">
      <iconSet iconSet="4TrafficLights" showValue="0">
        <cfvo type="percent" val="0"/>
        <cfvo type="num" val="1"/>
        <cfvo type="num" val="2"/>
        <cfvo type="num" val="3"/>
      </iconSet>
    </cfRule>
    <cfRule type="iconSet" priority="143">
      <iconSet iconSet="4TrafficLights" showValue="0">
        <cfvo type="percent" val="0"/>
        <cfvo type="num" val="1"/>
        <cfvo type="num" val="2"/>
        <cfvo type="num" val="3"/>
      </iconSet>
    </cfRule>
    <cfRule type="iconSet" priority="144">
      <iconSet iconSet="4TrafficLights" showValue="0">
        <cfvo type="percent" val="0"/>
        <cfvo type="num" val="1"/>
        <cfvo type="num" val="2"/>
        <cfvo type="num" val="3"/>
      </iconSet>
    </cfRule>
    <cfRule type="iconSet" priority="145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BJ28:BK29">
    <cfRule type="iconSet" priority="159">
      <iconSet iconSet="3Flags" showValue="0">
        <cfvo type="percent" val="0"/>
        <cfvo type="num" val="2"/>
        <cfvo type="num" val="3"/>
      </iconSet>
    </cfRule>
  </conditionalFormatting>
  <conditionalFormatting sqref="BJ30:BK31">
    <cfRule type="iconSet" priority="158">
      <iconSet iconSet="3Flags" showValue="0">
        <cfvo type="percent" val="0"/>
        <cfvo type="num" val="2"/>
        <cfvo type="num" val="3"/>
      </iconSet>
    </cfRule>
  </conditionalFormatting>
  <conditionalFormatting sqref="BJ32:BK33">
    <cfRule type="iconSet" priority="157">
      <iconSet iconSet="3Flags" showValue="0">
        <cfvo type="percent" val="0"/>
        <cfvo type="num" val="2"/>
        <cfvo type="num" val="3"/>
      </iconSet>
    </cfRule>
  </conditionalFormatting>
  <pageMargins left="0.2" right="0.19" top="0.78740157480314965" bottom="0.78740157480314965" header="0.31496062992125984" footer="0.31496062992125984"/>
  <pageSetup paperSize="9" scale="93" orientation="landscape" horizontalDpi="4294967293" verticalDpi="4294967293" r:id="rId2"/>
  <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Plan20">
    <tabColor theme="1"/>
    <pageSetUpPr fitToPage="1"/>
  </sheetPr>
  <dimension ref="A1:CZ33"/>
  <sheetViews>
    <sheetView showGridLines="0" showRowColHeaders="0" workbookViewId="0"/>
  </sheetViews>
  <sheetFormatPr baseColWidth="10" defaultColWidth="9.109375" defaultRowHeight="14.4" x14ac:dyDescent="0.3"/>
  <cols>
    <col min="1" max="104" width="1.6640625" style="1" customWidth="1"/>
    <col min="105" max="16384" width="9.109375" style="1"/>
  </cols>
  <sheetData>
    <row r="1" spans="2:104" s="72" customFormat="1" ht="15" customHeight="1" x14ac:dyDescent="0.3"/>
    <row r="2" spans="2:104" s="72" customFormat="1" ht="15" customHeight="1" x14ac:dyDescent="0.3"/>
    <row r="3" spans="2:104" s="72" customFormat="1" ht="15" customHeight="1" x14ac:dyDescent="0.3"/>
    <row r="4" spans="2:104" s="72" customFormat="1" ht="15" customHeight="1" x14ac:dyDescent="0.3">
      <c r="BF4" s="80">
        <f>+Objetivos!K4</f>
        <v>0</v>
      </c>
    </row>
    <row r="5" spans="2:104" s="72" customFormat="1" ht="15" customHeight="1" x14ac:dyDescent="0.3"/>
    <row r="6" spans="2:104" s="72" customFormat="1" ht="15" customHeight="1" x14ac:dyDescent="0.3">
      <c r="B6" s="208">
        <f>'Aux Datos 2'!B2</f>
        <v>2.7857142857142856</v>
      </c>
      <c r="C6" s="208"/>
      <c r="E6" s="150" t="s">
        <v>150</v>
      </c>
      <c r="CJ6" s="218"/>
      <c r="CK6" s="218"/>
      <c r="CL6" s="218"/>
    </row>
    <row r="7" spans="2:104" s="72" customFormat="1" ht="15" customHeight="1" x14ac:dyDescent="0.3">
      <c r="CJ7" s="218"/>
      <c r="CK7" s="218"/>
      <c r="CL7" s="218"/>
      <c r="CM7" s="219"/>
      <c r="CN7" s="219"/>
      <c r="CO7" s="219"/>
      <c r="CP7" s="219"/>
      <c r="CQ7" s="219"/>
      <c r="CR7" s="219"/>
      <c r="CS7" s="219"/>
      <c r="CT7" s="219"/>
      <c r="CU7" s="219"/>
      <c r="CV7" s="219"/>
      <c r="CW7" s="219"/>
      <c r="CX7" s="219"/>
      <c r="CY7" s="219"/>
      <c r="CZ7" s="219"/>
    </row>
    <row r="9" spans="2:104" ht="15" customHeight="1" x14ac:dyDescent="0.3">
      <c r="S9" s="291" t="s">
        <v>88</v>
      </c>
      <c r="T9" s="291"/>
      <c r="U9" s="283" t="str">
        <f>Financiera1!$BL$28</f>
        <v>Iniciativa F11</v>
      </c>
      <c r="V9" s="283"/>
      <c r="W9" s="283" t="str">
        <f>Financiera1!$BL$30</f>
        <v>Iniciativa F12</v>
      </c>
      <c r="X9" s="283"/>
      <c r="Y9" s="283" t="str">
        <f>Financiera1!$BL$32</f>
        <v>Iniciativa F13</v>
      </c>
      <c r="Z9" s="283"/>
      <c r="AA9" s="283" t="str">
        <f>Financiera2!$BL$28</f>
        <v>Iniciativa F21</v>
      </c>
      <c r="AB9" s="283"/>
      <c r="AC9" s="283" t="str">
        <f>Financiera2!$BL$30</f>
        <v>Iniciativa F22</v>
      </c>
      <c r="AD9" s="283"/>
      <c r="AE9" s="283" t="str">
        <f>Financiera2!$BL$32</f>
        <v>Iniciativa F23</v>
      </c>
      <c r="AF9" s="283"/>
      <c r="AG9" s="283" t="str">
        <f>+Financiera3!$BL$28</f>
        <v>Iniciativa F31</v>
      </c>
      <c r="AH9" s="283"/>
      <c r="AI9" s="283" t="str">
        <f>+Financiera3!$BL$30</f>
        <v>Iniciativa F32</v>
      </c>
      <c r="AJ9" s="283"/>
      <c r="AK9" s="283" t="str">
        <f>+Financiera3!$BL$32</f>
        <v>Iniciativa F33</v>
      </c>
      <c r="AL9" s="283"/>
      <c r="AM9" s="283" t="str">
        <f>Clientes1!BL28</f>
        <v>Iniciativa C11</v>
      </c>
      <c r="AN9" s="283"/>
      <c r="AO9" s="283" t="str">
        <f>Clientes1!BL30</f>
        <v>Iniciativa C12</v>
      </c>
      <c r="AP9" s="283"/>
      <c r="AQ9" s="283" t="str">
        <f>Clientes1!BL32</f>
        <v>Iniciativa C13</v>
      </c>
      <c r="AR9" s="283"/>
      <c r="AS9" s="283" t="str">
        <f>Clientes2!BL28</f>
        <v>Iniciativa C21</v>
      </c>
      <c r="AT9" s="283"/>
      <c r="AU9" s="283" t="str">
        <f>Clientes2!BL30</f>
        <v>Iniciativa C22</v>
      </c>
      <c r="AV9" s="283"/>
      <c r="AW9" s="283" t="str">
        <f>Clientes2!BL32</f>
        <v>Iniciativa C23</v>
      </c>
      <c r="AX9" s="283"/>
      <c r="AY9" s="283" t="str">
        <f>Clientes3!BL28</f>
        <v>Iniciativa C31</v>
      </c>
      <c r="AZ9" s="283"/>
      <c r="BA9" s="283" t="str">
        <f>Clientes3!BL30</f>
        <v>Iniciativa C32</v>
      </c>
      <c r="BB9" s="283"/>
      <c r="BC9" s="283" t="str">
        <f>Clientes3!BL32</f>
        <v>Iniciativa C33</v>
      </c>
      <c r="BD9" s="283"/>
      <c r="BE9" s="283" t="str">
        <f>Internos1!BL28</f>
        <v>Iniciativa I11</v>
      </c>
      <c r="BF9" s="283"/>
      <c r="BG9" s="283" t="str">
        <f>Internos1!BL30</f>
        <v>Iniciativa I12</v>
      </c>
      <c r="BH9" s="283"/>
      <c r="BI9" s="283" t="str">
        <f>Internos1!BL32</f>
        <v>Iniciativa I13</v>
      </c>
      <c r="BJ9" s="283"/>
      <c r="BK9" s="283" t="str">
        <f>Internos2!BL28</f>
        <v>Iniciativa I21</v>
      </c>
      <c r="BL9" s="283"/>
      <c r="BM9" s="283" t="str">
        <f>Internos2!BL30</f>
        <v>Iniciativa I22</v>
      </c>
      <c r="BN9" s="283"/>
      <c r="BO9" s="283" t="str">
        <f>Internos2!BL32</f>
        <v>Iniciativa I23</v>
      </c>
      <c r="BP9" s="283"/>
      <c r="BQ9" s="283" t="str">
        <f>Internos3!BL28</f>
        <v>Iniciativa I31</v>
      </c>
      <c r="BR9" s="283"/>
      <c r="BS9" s="283" t="str">
        <f>Internos3!BL30</f>
        <v>Iniciativa I32</v>
      </c>
      <c r="BT9" s="283"/>
      <c r="BU9" s="283" t="str">
        <f>Internos3!BL32</f>
        <v>Iniciativa I33</v>
      </c>
      <c r="BV9" s="283"/>
      <c r="BW9" s="283" t="str">
        <f>Internos4!BL28</f>
        <v>Iniciativa I41</v>
      </c>
      <c r="BX9" s="283"/>
      <c r="BY9" s="283" t="str">
        <f>Internos4!BL30</f>
        <v>Iniciativa I42</v>
      </c>
      <c r="BZ9" s="283"/>
      <c r="CA9" s="283" t="str">
        <f>Internos4!BL32</f>
        <v>Iniciativa I43</v>
      </c>
      <c r="CB9" s="283"/>
      <c r="CC9" s="283" t="str">
        <f>Internos5!BL28</f>
        <v>Iniciativa I51</v>
      </c>
      <c r="CD9" s="283"/>
      <c r="CE9" s="283" t="str">
        <f>Internos5!BL30</f>
        <v>Iniciativa I52</v>
      </c>
      <c r="CF9" s="283"/>
      <c r="CG9" s="283" t="str">
        <f>Internos5!BL32</f>
        <v>Iniciativa I53</v>
      </c>
      <c r="CH9" s="283"/>
      <c r="CI9" s="283" t="str">
        <f>RRHH1!BL28</f>
        <v>Iniciativa P11</v>
      </c>
      <c r="CJ9" s="283"/>
      <c r="CK9" s="283" t="str">
        <f>RRHH1!BL30</f>
        <v>Iniciativa P12</v>
      </c>
      <c r="CL9" s="283"/>
      <c r="CM9" s="283" t="str">
        <f>RRHH1!BL32</f>
        <v>Iniciativa P13</v>
      </c>
      <c r="CN9" s="283"/>
      <c r="CO9" s="283" t="str">
        <f>RRHH2!BL28</f>
        <v>Iniciativa P21</v>
      </c>
      <c r="CP9" s="283"/>
      <c r="CQ9" s="283" t="str">
        <f>RRHH2!BL30</f>
        <v>Iniciativa P22</v>
      </c>
      <c r="CR9" s="283"/>
      <c r="CS9" s="283" t="str">
        <f>RRHH2!BL32</f>
        <v>Iniciativa P23</v>
      </c>
      <c r="CT9" s="283"/>
      <c r="CU9" s="283" t="str">
        <f>RRHH3!BL28</f>
        <v>Iniciativa P31</v>
      </c>
      <c r="CV9" s="283"/>
      <c r="CW9" s="283" t="str">
        <f>RRHH3!BL30</f>
        <v>Iniciativa P32</v>
      </c>
      <c r="CX9" s="283"/>
      <c r="CY9" s="283" t="str">
        <f>RRHH3!BL32</f>
        <v>Iniciativa P33</v>
      </c>
      <c r="CZ9" s="283"/>
    </row>
    <row r="10" spans="2:104" x14ac:dyDescent="0.3">
      <c r="S10" s="291"/>
      <c r="T10" s="291"/>
      <c r="U10" s="283"/>
      <c r="V10" s="283"/>
      <c r="W10" s="283"/>
      <c r="X10" s="283"/>
      <c r="Y10" s="283"/>
      <c r="Z10" s="283"/>
      <c r="AA10" s="283"/>
      <c r="AB10" s="283"/>
      <c r="AC10" s="283"/>
      <c r="AD10" s="283"/>
      <c r="AE10" s="283"/>
      <c r="AF10" s="283"/>
      <c r="AG10" s="283"/>
      <c r="AH10" s="283"/>
      <c r="AI10" s="283"/>
      <c r="AJ10" s="283"/>
      <c r="AK10" s="283"/>
      <c r="AL10" s="283"/>
      <c r="AM10" s="283"/>
      <c r="AN10" s="283"/>
      <c r="AO10" s="283"/>
      <c r="AP10" s="283"/>
      <c r="AQ10" s="283"/>
      <c r="AR10" s="283"/>
      <c r="AS10" s="283"/>
      <c r="AT10" s="283"/>
      <c r="AU10" s="283"/>
      <c r="AV10" s="283"/>
      <c r="AW10" s="283"/>
      <c r="AX10" s="283"/>
      <c r="AY10" s="283"/>
      <c r="AZ10" s="283"/>
      <c r="BA10" s="283"/>
      <c r="BB10" s="283"/>
      <c r="BC10" s="283"/>
      <c r="BD10" s="283"/>
      <c r="BE10" s="283"/>
      <c r="BF10" s="283"/>
      <c r="BG10" s="283"/>
      <c r="BH10" s="283"/>
      <c r="BI10" s="283"/>
      <c r="BJ10" s="283"/>
      <c r="BK10" s="283"/>
      <c r="BL10" s="283"/>
      <c r="BM10" s="283"/>
      <c r="BN10" s="283"/>
      <c r="BO10" s="283"/>
      <c r="BP10" s="283"/>
      <c r="BQ10" s="283"/>
      <c r="BR10" s="283"/>
      <c r="BS10" s="283"/>
      <c r="BT10" s="283"/>
      <c r="BU10" s="283"/>
      <c r="BV10" s="283"/>
      <c r="BW10" s="283"/>
      <c r="BX10" s="283"/>
      <c r="BY10" s="283"/>
      <c r="BZ10" s="283"/>
      <c r="CA10" s="283"/>
      <c r="CB10" s="283"/>
      <c r="CC10" s="283"/>
      <c r="CD10" s="283"/>
      <c r="CE10" s="283"/>
      <c r="CF10" s="283"/>
      <c r="CG10" s="283"/>
      <c r="CH10" s="283"/>
      <c r="CI10" s="283"/>
      <c r="CJ10" s="283"/>
      <c r="CK10" s="283"/>
      <c r="CL10" s="283"/>
      <c r="CM10" s="283"/>
      <c r="CN10" s="283"/>
      <c r="CO10" s="283"/>
      <c r="CP10" s="283"/>
      <c r="CQ10" s="283"/>
      <c r="CR10" s="283"/>
      <c r="CS10" s="283"/>
      <c r="CT10" s="283"/>
      <c r="CU10" s="283"/>
      <c r="CV10" s="283"/>
      <c r="CW10" s="283"/>
      <c r="CX10" s="283"/>
      <c r="CY10" s="283"/>
      <c r="CZ10" s="283"/>
    </row>
    <row r="11" spans="2:104" ht="15" customHeight="1" x14ac:dyDescent="0.3">
      <c r="S11" s="291"/>
      <c r="T11" s="291"/>
      <c r="U11" s="283"/>
      <c r="V11" s="283"/>
      <c r="W11" s="283"/>
      <c r="X11" s="283"/>
      <c r="Y11" s="283"/>
      <c r="Z11" s="283"/>
      <c r="AA11" s="283"/>
      <c r="AB11" s="283"/>
      <c r="AC11" s="283"/>
      <c r="AD11" s="283"/>
      <c r="AE11" s="283"/>
      <c r="AF11" s="283"/>
      <c r="AG11" s="283"/>
      <c r="AH11" s="283"/>
      <c r="AI11" s="283"/>
      <c r="AJ11" s="283"/>
      <c r="AK11" s="283"/>
      <c r="AL11" s="283"/>
      <c r="AM11" s="283"/>
      <c r="AN11" s="283"/>
      <c r="AO11" s="283"/>
      <c r="AP11" s="283"/>
      <c r="AQ11" s="283"/>
      <c r="AR11" s="283"/>
      <c r="AS11" s="283"/>
      <c r="AT11" s="283"/>
      <c r="AU11" s="283"/>
      <c r="AV11" s="283"/>
      <c r="AW11" s="283"/>
      <c r="AX11" s="283"/>
      <c r="AY11" s="283"/>
      <c r="AZ11" s="283"/>
      <c r="BA11" s="283"/>
      <c r="BB11" s="283"/>
      <c r="BC11" s="283"/>
      <c r="BD11" s="283"/>
      <c r="BE11" s="283"/>
      <c r="BF11" s="283"/>
      <c r="BG11" s="283"/>
      <c r="BH11" s="283"/>
      <c r="BI11" s="283"/>
      <c r="BJ11" s="283"/>
      <c r="BK11" s="283"/>
      <c r="BL11" s="283"/>
      <c r="BM11" s="283"/>
      <c r="BN11" s="283"/>
      <c r="BO11" s="283"/>
      <c r="BP11" s="283"/>
      <c r="BQ11" s="283"/>
      <c r="BR11" s="283"/>
      <c r="BS11" s="283"/>
      <c r="BT11" s="283"/>
      <c r="BU11" s="283"/>
      <c r="BV11" s="283"/>
      <c r="BW11" s="283"/>
      <c r="BX11" s="283"/>
      <c r="BY11" s="283"/>
      <c r="BZ11" s="283"/>
      <c r="CA11" s="283"/>
      <c r="CB11" s="283"/>
      <c r="CC11" s="283"/>
      <c r="CD11" s="283"/>
      <c r="CE11" s="283"/>
      <c r="CF11" s="283"/>
      <c r="CG11" s="283"/>
      <c r="CH11" s="283"/>
      <c r="CI11" s="283"/>
      <c r="CJ11" s="283"/>
      <c r="CK11" s="283"/>
      <c r="CL11" s="283"/>
      <c r="CM11" s="283"/>
      <c r="CN11" s="283"/>
      <c r="CO11" s="283"/>
      <c r="CP11" s="283"/>
      <c r="CQ11" s="283"/>
      <c r="CR11" s="283"/>
      <c r="CS11" s="283"/>
      <c r="CT11" s="283"/>
      <c r="CU11" s="283"/>
      <c r="CV11" s="283"/>
      <c r="CW11" s="283"/>
      <c r="CX11" s="283"/>
      <c r="CY11" s="283"/>
      <c r="CZ11" s="283"/>
    </row>
    <row r="12" spans="2:104" x14ac:dyDescent="0.3">
      <c r="S12" s="291"/>
      <c r="T12" s="291"/>
      <c r="U12" s="283"/>
      <c r="V12" s="283"/>
      <c r="W12" s="283"/>
      <c r="X12" s="283"/>
      <c r="Y12" s="283"/>
      <c r="Z12" s="283"/>
      <c r="AA12" s="283"/>
      <c r="AB12" s="283"/>
      <c r="AC12" s="283"/>
      <c r="AD12" s="283"/>
      <c r="AE12" s="283"/>
      <c r="AF12" s="283"/>
      <c r="AG12" s="283"/>
      <c r="AH12" s="283"/>
      <c r="AI12" s="283"/>
      <c r="AJ12" s="283"/>
      <c r="AK12" s="283"/>
      <c r="AL12" s="283"/>
      <c r="AM12" s="283"/>
      <c r="AN12" s="283"/>
      <c r="AO12" s="283"/>
      <c r="AP12" s="283"/>
      <c r="AQ12" s="283"/>
      <c r="AR12" s="283"/>
      <c r="AS12" s="283"/>
      <c r="AT12" s="283"/>
      <c r="AU12" s="283"/>
      <c r="AV12" s="283"/>
      <c r="AW12" s="283"/>
      <c r="AX12" s="283"/>
      <c r="AY12" s="283"/>
      <c r="AZ12" s="283"/>
      <c r="BA12" s="283"/>
      <c r="BB12" s="283"/>
      <c r="BC12" s="283"/>
      <c r="BD12" s="283"/>
      <c r="BE12" s="283"/>
      <c r="BF12" s="283"/>
      <c r="BG12" s="283"/>
      <c r="BH12" s="283"/>
      <c r="BI12" s="283"/>
      <c r="BJ12" s="283"/>
      <c r="BK12" s="283"/>
      <c r="BL12" s="283"/>
      <c r="BM12" s="283"/>
      <c r="BN12" s="283"/>
      <c r="BO12" s="283"/>
      <c r="BP12" s="283"/>
      <c r="BQ12" s="283"/>
      <c r="BR12" s="283"/>
      <c r="BS12" s="283"/>
      <c r="BT12" s="283"/>
      <c r="BU12" s="283"/>
      <c r="BV12" s="283"/>
      <c r="BW12" s="283"/>
      <c r="BX12" s="283"/>
      <c r="BY12" s="283"/>
      <c r="BZ12" s="283"/>
      <c r="CA12" s="283"/>
      <c r="CB12" s="283"/>
      <c r="CC12" s="283"/>
      <c r="CD12" s="283"/>
      <c r="CE12" s="283"/>
      <c r="CF12" s="283"/>
      <c r="CG12" s="283"/>
      <c r="CH12" s="283"/>
      <c r="CI12" s="283"/>
      <c r="CJ12" s="283"/>
      <c r="CK12" s="283"/>
      <c r="CL12" s="283"/>
      <c r="CM12" s="283"/>
      <c r="CN12" s="283"/>
      <c r="CO12" s="283"/>
      <c r="CP12" s="283"/>
      <c r="CQ12" s="283"/>
      <c r="CR12" s="283"/>
      <c r="CS12" s="283"/>
      <c r="CT12" s="283"/>
      <c r="CU12" s="283"/>
      <c r="CV12" s="283"/>
      <c r="CW12" s="283"/>
      <c r="CX12" s="283"/>
      <c r="CY12" s="283"/>
      <c r="CZ12" s="283"/>
    </row>
    <row r="13" spans="2:104" x14ac:dyDescent="0.3">
      <c r="S13" s="291"/>
      <c r="T13" s="291"/>
      <c r="U13" s="283"/>
      <c r="V13" s="283"/>
      <c r="W13" s="283"/>
      <c r="X13" s="283"/>
      <c r="Y13" s="283"/>
      <c r="Z13" s="283"/>
      <c r="AA13" s="283"/>
      <c r="AB13" s="283"/>
      <c r="AC13" s="283"/>
      <c r="AD13" s="283"/>
      <c r="AE13" s="283"/>
      <c r="AF13" s="283"/>
      <c r="AG13" s="283"/>
      <c r="AH13" s="283"/>
      <c r="AI13" s="283"/>
      <c r="AJ13" s="283"/>
      <c r="AK13" s="283"/>
      <c r="AL13" s="283"/>
      <c r="AM13" s="283"/>
      <c r="AN13" s="283"/>
      <c r="AO13" s="283"/>
      <c r="AP13" s="283"/>
      <c r="AQ13" s="283"/>
      <c r="AR13" s="283"/>
      <c r="AS13" s="283"/>
      <c r="AT13" s="283"/>
      <c r="AU13" s="283"/>
      <c r="AV13" s="283"/>
      <c r="AW13" s="283"/>
      <c r="AX13" s="283"/>
      <c r="AY13" s="283"/>
      <c r="AZ13" s="283"/>
      <c r="BA13" s="283"/>
      <c r="BB13" s="283"/>
      <c r="BC13" s="283"/>
      <c r="BD13" s="283"/>
      <c r="BE13" s="283"/>
      <c r="BF13" s="283"/>
      <c r="BG13" s="283"/>
      <c r="BH13" s="283"/>
      <c r="BI13" s="283"/>
      <c r="BJ13" s="283"/>
      <c r="BK13" s="283"/>
      <c r="BL13" s="283"/>
      <c r="BM13" s="283"/>
      <c r="BN13" s="283"/>
      <c r="BO13" s="283"/>
      <c r="BP13" s="283"/>
      <c r="BQ13" s="283"/>
      <c r="BR13" s="283"/>
      <c r="BS13" s="283"/>
      <c r="BT13" s="283"/>
      <c r="BU13" s="283"/>
      <c r="BV13" s="283"/>
      <c r="BW13" s="283"/>
      <c r="BX13" s="283"/>
      <c r="BY13" s="283"/>
      <c r="BZ13" s="283"/>
      <c r="CA13" s="283"/>
      <c r="CB13" s="283"/>
      <c r="CC13" s="283"/>
      <c r="CD13" s="283"/>
      <c r="CE13" s="283"/>
      <c r="CF13" s="283"/>
      <c r="CG13" s="283"/>
      <c r="CH13" s="283"/>
      <c r="CI13" s="283"/>
      <c r="CJ13" s="283"/>
      <c r="CK13" s="283"/>
      <c r="CL13" s="283"/>
      <c r="CM13" s="283"/>
      <c r="CN13" s="283"/>
      <c r="CO13" s="283"/>
      <c r="CP13" s="283"/>
      <c r="CQ13" s="283"/>
      <c r="CR13" s="283"/>
      <c r="CS13" s="283"/>
      <c r="CT13" s="283"/>
      <c r="CU13" s="283"/>
      <c r="CV13" s="283"/>
      <c r="CW13" s="283"/>
      <c r="CX13" s="283"/>
      <c r="CY13" s="283"/>
      <c r="CZ13" s="283"/>
    </row>
    <row r="14" spans="2:104" x14ac:dyDescent="0.3">
      <c r="S14" s="291"/>
      <c r="T14" s="291"/>
      <c r="U14" s="283"/>
      <c r="V14" s="283"/>
      <c r="W14" s="283"/>
      <c r="X14" s="283"/>
      <c r="Y14" s="283"/>
      <c r="Z14" s="283"/>
      <c r="AA14" s="283"/>
      <c r="AB14" s="283"/>
      <c r="AC14" s="283"/>
      <c r="AD14" s="283"/>
      <c r="AE14" s="283"/>
      <c r="AF14" s="283"/>
      <c r="AG14" s="283"/>
      <c r="AH14" s="283"/>
      <c r="AI14" s="283"/>
      <c r="AJ14" s="283"/>
      <c r="AK14" s="283"/>
      <c r="AL14" s="283"/>
      <c r="AM14" s="283"/>
      <c r="AN14" s="283"/>
      <c r="AO14" s="283"/>
      <c r="AP14" s="283"/>
      <c r="AQ14" s="283"/>
      <c r="AR14" s="283"/>
      <c r="AS14" s="283"/>
      <c r="AT14" s="283"/>
      <c r="AU14" s="283"/>
      <c r="AV14" s="283"/>
      <c r="AW14" s="283"/>
      <c r="AX14" s="283"/>
      <c r="AY14" s="283"/>
      <c r="AZ14" s="283"/>
      <c r="BA14" s="283"/>
      <c r="BB14" s="283"/>
      <c r="BC14" s="283"/>
      <c r="BD14" s="283"/>
      <c r="BE14" s="283"/>
      <c r="BF14" s="283"/>
      <c r="BG14" s="283"/>
      <c r="BH14" s="283"/>
      <c r="BI14" s="283"/>
      <c r="BJ14" s="283"/>
      <c r="BK14" s="283"/>
      <c r="BL14" s="283"/>
      <c r="BM14" s="283"/>
      <c r="BN14" s="283"/>
      <c r="BO14" s="283"/>
      <c r="BP14" s="283"/>
      <c r="BQ14" s="283"/>
      <c r="BR14" s="283"/>
      <c r="BS14" s="283"/>
      <c r="BT14" s="283"/>
      <c r="BU14" s="283"/>
      <c r="BV14" s="283"/>
      <c r="BW14" s="283"/>
      <c r="BX14" s="283"/>
      <c r="BY14" s="283"/>
      <c r="BZ14" s="283"/>
      <c r="CA14" s="283"/>
      <c r="CB14" s="283"/>
      <c r="CC14" s="283"/>
      <c r="CD14" s="283"/>
      <c r="CE14" s="283"/>
      <c r="CF14" s="283"/>
      <c r="CG14" s="283"/>
      <c r="CH14" s="283"/>
      <c r="CI14" s="283"/>
      <c r="CJ14" s="283"/>
      <c r="CK14" s="283"/>
      <c r="CL14" s="283"/>
      <c r="CM14" s="283"/>
      <c r="CN14" s="283"/>
      <c r="CO14" s="283"/>
      <c r="CP14" s="283"/>
      <c r="CQ14" s="283"/>
      <c r="CR14" s="283"/>
      <c r="CS14" s="283"/>
      <c r="CT14" s="283"/>
      <c r="CU14" s="283"/>
      <c r="CV14" s="283"/>
      <c r="CW14" s="283"/>
      <c r="CX14" s="283"/>
      <c r="CY14" s="283"/>
      <c r="CZ14" s="283"/>
    </row>
    <row r="15" spans="2:104" x14ac:dyDescent="0.3">
      <c r="S15" s="291"/>
      <c r="T15" s="291"/>
      <c r="U15" s="283"/>
      <c r="V15" s="283"/>
      <c r="W15" s="283"/>
      <c r="X15" s="283"/>
      <c r="Y15" s="283"/>
      <c r="Z15" s="283"/>
      <c r="AA15" s="283"/>
      <c r="AB15" s="283"/>
      <c r="AC15" s="283"/>
      <c r="AD15" s="283"/>
      <c r="AE15" s="283"/>
      <c r="AF15" s="283"/>
      <c r="AG15" s="283"/>
      <c r="AH15" s="283"/>
      <c r="AI15" s="283"/>
      <c r="AJ15" s="283"/>
      <c r="AK15" s="283"/>
      <c r="AL15" s="283"/>
      <c r="AM15" s="283"/>
      <c r="AN15" s="283"/>
      <c r="AO15" s="283"/>
      <c r="AP15" s="283"/>
      <c r="AQ15" s="283"/>
      <c r="AR15" s="283"/>
      <c r="AS15" s="283"/>
      <c r="AT15" s="283"/>
      <c r="AU15" s="283"/>
      <c r="AV15" s="283"/>
      <c r="AW15" s="283"/>
      <c r="AX15" s="283"/>
      <c r="AY15" s="283"/>
      <c r="AZ15" s="283"/>
      <c r="BA15" s="283"/>
      <c r="BB15" s="283"/>
      <c r="BC15" s="283"/>
      <c r="BD15" s="283"/>
      <c r="BE15" s="283"/>
      <c r="BF15" s="283"/>
      <c r="BG15" s="283"/>
      <c r="BH15" s="283"/>
      <c r="BI15" s="283"/>
      <c r="BJ15" s="283"/>
      <c r="BK15" s="283"/>
      <c r="BL15" s="283"/>
      <c r="BM15" s="283"/>
      <c r="BN15" s="283"/>
      <c r="BO15" s="283"/>
      <c r="BP15" s="283"/>
      <c r="BQ15" s="283"/>
      <c r="BR15" s="283"/>
      <c r="BS15" s="283"/>
      <c r="BT15" s="283"/>
      <c r="BU15" s="283"/>
      <c r="BV15" s="283"/>
      <c r="BW15" s="283"/>
      <c r="BX15" s="283"/>
      <c r="BY15" s="283"/>
      <c r="BZ15" s="283"/>
      <c r="CA15" s="283"/>
      <c r="CB15" s="283"/>
      <c r="CC15" s="283"/>
      <c r="CD15" s="283"/>
      <c r="CE15" s="283"/>
      <c r="CF15" s="283"/>
      <c r="CG15" s="283"/>
      <c r="CH15" s="283"/>
      <c r="CI15" s="283"/>
      <c r="CJ15" s="283"/>
      <c r="CK15" s="283"/>
      <c r="CL15" s="283"/>
      <c r="CM15" s="283"/>
      <c r="CN15" s="283"/>
      <c r="CO15" s="283"/>
      <c r="CP15" s="283"/>
      <c r="CQ15" s="283"/>
      <c r="CR15" s="283"/>
      <c r="CS15" s="283"/>
      <c r="CT15" s="283"/>
      <c r="CU15" s="283"/>
      <c r="CV15" s="283"/>
      <c r="CW15" s="283"/>
      <c r="CX15" s="283"/>
      <c r="CY15" s="283"/>
      <c r="CZ15" s="283"/>
    </row>
    <row r="16" spans="2:104" x14ac:dyDescent="0.3">
      <c r="S16" s="291"/>
      <c r="T16" s="291"/>
      <c r="U16" s="283"/>
      <c r="V16" s="283"/>
      <c r="W16" s="283"/>
      <c r="X16" s="283"/>
      <c r="Y16" s="283"/>
      <c r="Z16" s="283"/>
      <c r="AA16" s="283"/>
      <c r="AB16" s="283"/>
      <c r="AC16" s="283"/>
      <c r="AD16" s="283"/>
      <c r="AE16" s="283"/>
      <c r="AF16" s="283"/>
      <c r="AG16" s="283"/>
      <c r="AH16" s="283"/>
      <c r="AI16" s="283"/>
      <c r="AJ16" s="283"/>
      <c r="AK16" s="283"/>
      <c r="AL16" s="283"/>
      <c r="AM16" s="283"/>
      <c r="AN16" s="283"/>
      <c r="AO16" s="283"/>
      <c r="AP16" s="283"/>
      <c r="AQ16" s="283"/>
      <c r="AR16" s="283"/>
      <c r="AS16" s="283"/>
      <c r="AT16" s="283"/>
      <c r="AU16" s="283"/>
      <c r="AV16" s="283"/>
      <c r="AW16" s="283"/>
      <c r="AX16" s="283"/>
      <c r="AY16" s="283"/>
      <c r="AZ16" s="283"/>
      <c r="BA16" s="283"/>
      <c r="BB16" s="283"/>
      <c r="BC16" s="283"/>
      <c r="BD16" s="283"/>
      <c r="BE16" s="283"/>
      <c r="BF16" s="283"/>
      <c r="BG16" s="283"/>
      <c r="BH16" s="283"/>
      <c r="BI16" s="283"/>
      <c r="BJ16" s="283"/>
      <c r="BK16" s="283"/>
      <c r="BL16" s="283"/>
      <c r="BM16" s="283"/>
      <c r="BN16" s="283"/>
      <c r="BO16" s="283"/>
      <c r="BP16" s="283"/>
      <c r="BQ16" s="283"/>
      <c r="BR16" s="283"/>
      <c r="BS16" s="283"/>
      <c r="BT16" s="283"/>
      <c r="BU16" s="283"/>
      <c r="BV16" s="283"/>
      <c r="BW16" s="283"/>
      <c r="BX16" s="283"/>
      <c r="BY16" s="283"/>
      <c r="BZ16" s="283"/>
      <c r="CA16" s="283"/>
      <c r="CB16" s="283"/>
      <c r="CC16" s="283"/>
      <c r="CD16" s="283"/>
      <c r="CE16" s="283"/>
      <c r="CF16" s="283"/>
      <c r="CG16" s="283"/>
      <c r="CH16" s="283"/>
      <c r="CI16" s="283"/>
      <c r="CJ16" s="283"/>
      <c r="CK16" s="283"/>
      <c r="CL16" s="283"/>
      <c r="CM16" s="283"/>
      <c r="CN16" s="283"/>
      <c r="CO16" s="283"/>
      <c r="CP16" s="283"/>
      <c r="CQ16" s="283"/>
      <c r="CR16" s="283"/>
      <c r="CS16" s="283"/>
      <c r="CT16" s="283"/>
      <c r="CU16" s="283"/>
      <c r="CV16" s="283"/>
      <c r="CW16" s="283"/>
      <c r="CX16" s="283"/>
      <c r="CY16" s="283"/>
      <c r="CZ16" s="283"/>
    </row>
    <row r="17" spans="3:104" x14ac:dyDescent="0.3">
      <c r="C17" s="292" t="s">
        <v>78</v>
      </c>
      <c r="D17" s="292"/>
      <c r="E17" s="292"/>
      <c r="F17" s="292"/>
      <c r="G17" s="292"/>
      <c r="H17" s="292"/>
      <c r="I17" s="292"/>
      <c r="J17" s="292"/>
      <c r="K17" s="292"/>
      <c r="L17" s="292"/>
      <c r="M17" s="292"/>
      <c r="N17" s="292"/>
      <c r="O17" s="292"/>
      <c r="P17" s="292"/>
      <c r="Q17" s="292"/>
      <c r="R17" s="292"/>
      <c r="S17" s="291"/>
      <c r="T17" s="291"/>
      <c r="U17" s="283"/>
      <c r="V17" s="283"/>
      <c r="W17" s="283"/>
      <c r="X17" s="283"/>
      <c r="Y17" s="283"/>
      <c r="Z17" s="283"/>
      <c r="AA17" s="283"/>
      <c r="AB17" s="283"/>
      <c r="AC17" s="283"/>
      <c r="AD17" s="283"/>
      <c r="AE17" s="283"/>
      <c r="AF17" s="283"/>
      <c r="AG17" s="283"/>
      <c r="AH17" s="283"/>
      <c r="AI17" s="283"/>
      <c r="AJ17" s="283"/>
      <c r="AK17" s="283"/>
      <c r="AL17" s="283"/>
      <c r="AM17" s="283"/>
      <c r="AN17" s="283"/>
      <c r="AO17" s="283"/>
      <c r="AP17" s="283"/>
      <c r="AQ17" s="283"/>
      <c r="AR17" s="283"/>
      <c r="AS17" s="283"/>
      <c r="AT17" s="283"/>
      <c r="AU17" s="283"/>
      <c r="AV17" s="283"/>
      <c r="AW17" s="283"/>
      <c r="AX17" s="283"/>
      <c r="AY17" s="283"/>
      <c r="AZ17" s="283"/>
      <c r="BA17" s="283"/>
      <c r="BB17" s="283"/>
      <c r="BC17" s="283"/>
      <c r="BD17" s="283"/>
      <c r="BE17" s="283"/>
      <c r="BF17" s="283"/>
      <c r="BG17" s="283"/>
      <c r="BH17" s="283"/>
      <c r="BI17" s="283"/>
      <c r="BJ17" s="283"/>
      <c r="BK17" s="283"/>
      <c r="BL17" s="283"/>
      <c r="BM17" s="283"/>
      <c r="BN17" s="283"/>
      <c r="BO17" s="283"/>
      <c r="BP17" s="283"/>
      <c r="BQ17" s="283"/>
      <c r="BR17" s="283"/>
      <c r="BS17" s="283"/>
      <c r="BT17" s="283"/>
      <c r="BU17" s="283"/>
      <c r="BV17" s="283"/>
      <c r="BW17" s="283"/>
      <c r="BX17" s="283"/>
      <c r="BY17" s="283"/>
      <c r="BZ17" s="283"/>
      <c r="CA17" s="283"/>
      <c r="CB17" s="283"/>
      <c r="CC17" s="283"/>
      <c r="CD17" s="283"/>
      <c r="CE17" s="283"/>
      <c r="CF17" s="283"/>
      <c r="CG17" s="283"/>
      <c r="CH17" s="283"/>
      <c r="CI17" s="283"/>
      <c r="CJ17" s="283"/>
      <c r="CK17" s="283"/>
      <c r="CL17" s="283"/>
      <c r="CM17" s="283"/>
      <c r="CN17" s="283"/>
      <c r="CO17" s="283"/>
      <c r="CP17" s="283"/>
      <c r="CQ17" s="283"/>
      <c r="CR17" s="283"/>
      <c r="CS17" s="283"/>
      <c r="CT17" s="283"/>
      <c r="CU17" s="283"/>
      <c r="CV17" s="283"/>
      <c r="CW17" s="283"/>
      <c r="CX17" s="283"/>
      <c r="CY17" s="283"/>
      <c r="CZ17" s="283"/>
    </row>
    <row r="18" spans="3:104" ht="15" customHeight="1" x14ac:dyDescent="0.3">
      <c r="C18" s="293" t="str">
        <f>+Objetivos!B11</f>
        <v>Mejorar Rentab.</v>
      </c>
      <c r="D18" s="294"/>
      <c r="E18" s="294"/>
      <c r="F18" s="294"/>
      <c r="G18" s="294"/>
      <c r="H18" s="294"/>
      <c r="I18" s="294"/>
      <c r="J18" s="294"/>
      <c r="K18" s="294"/>
      <c r="L18" s="294"/>
      <c r="M18" s="294"/>
      <c r="N18" s="294"/>
      <c r="O18" s="294"/>
      <c r="P18" s="294"/>
      <c r="Q18" s="294"/>
      <c r="R18" s="294"/>
      <c r="S18" s="294"/>
      <c r="T18" s="294"/>
      <c r="U18" s="281">
        <f>+Financiera1!BJ28</f>
        <v>3</v>
      </c>
      <c r="V18" s="282"/>
      <c r="W18" s="281">
        <f>+Financiera1!BJ30</f>
        <v>3</v>
      </c>
      <c r="X18" s="282"/>
      <c r="Y18" s="281">
        <f>+Financiera1!BJ32</f>
        <v>3</v>
      </c>
      <c r="Z18" s="282"/>
      <c r="AA18" s="281"/>
      <c r="AB18" s="282"/>
      <c r="AC18" s="281"/>
      <c r="AD18" s="282"/>
      <c r="AE18" s="281"/>
      <c r="AF18" s="282"/>
      <c r="AG18" s="281"/>
      <c r="AH18" s="282"/>
      <c r="AI18" s="281"/>
      <c r="AJ18" s="282"/>
      <c r="AK18" s="281"/>
      <c r="AL18" s="282"/>
      <c r="AM18" s="281"/>
      <c r="AN18" s="282"/>
      <c r="AO18" s="281"/>
      <c r="AP18" s="282"/>
      <c r="AQ18" s="281"/>
      <c r="AR18" s="282"/>
      <c r="AS18" s="281"/>
      <c r="AT18" s="282"/>
      <c r="AU18" s="281"/>
      <c r="AV18" s="282"/>
      <c r="AW18" s="281"/>
      <c r="AX18" s="282"/>
      <c r="AY18" s="281"/>
      <c r="AZ18" s="282"/>
      <c r="BA18" s="281"/>
      <c r="BB18" s="282"/>
      <c r="BC18" s="281"/>
      <c r="BD18" s="282"/>
      <c r="BE18" s="281"/>
      <c r="BF18" s="282"/>
      <c r="BG18" s="281"/>
      <c r="BH18" s="282"/>
      <c r="BI18" s="281"/>
      <c r="BJ18" s="282"/>
      <c r="BK18" s="281"/>
      <c r="BL18" s="282"/>
      <c r="BM18" s="281"/>
      <c r="BN18" s="282"/>
      <c r="BO18" s="281"/>
      <c r="BP18" s="282"/>
      <c r="BQ18" s="281"/>
      <c r="BR18" s="282"/>
      <c r="BS18" s="281"/>
      <c r="BT18" s="282"/>
      <c r="BU18" s="281"/>
      <c r="BV18" s="282"/>
      <c r="BW18" s="281"/>
      <c r="BX18" s="282"/>
      <c r="BY18" s="281"/>
      <c r="BZ18" s="282"/>
      <c r="CA18" s="281"/>
      <c r="CB18" s="282"/>
      <c r="CC18" s="281"/>
      <c r="CD18" s="282"/>
      <c r="CE18" s="281"/>
      <c r="CF18" s="282"/>
      <c r="CG18" s="281"/>
      <c r="CH18" s="282"/>
      <c r="CI18" s="281"/>
      <c r="CJ18" s="282"/>
      <c r="CK18" s="281"/>
      <c r="CL18" s="282"/>
      <c r="CM18" s="281"/>
      <c r="CN18" s="282"/>
      <c r="CO18" s="233"/>
      <c r="CP18" s="234"/>
      <c r="CQ18" s="233"/>
      <c r="CR18" s="234"/>
      <c r="CS18" s="233"/>
      <c r="CT18" s="234"/>
      <c r="CU18" s="233"/>
      <c r="CV18" s="234"/>
      <c r="CW18" s="233"/>
      <c r="CX18" s="234"/>
      <c r="CY18" s="233"/>
      <c r="CZ18" s="234"/>
    </row>
    <row r="19" spans="3:104" ht="15" x14ac:dyDescent="0.3">
      <c r="C19" s="293" t="str">
        <f>+Objetivos!B12</f>
        <v>Maximizar Bº Accionistas</v>
      </c>
      <c r="D19" s="294"/>
      <c r="E19" s="294"/>
      <c r="F19" s="294"/>
      <c r="G19" s="294"/>
      <c r="H19" s="294"/>
      <c r="I19" s="294"/>
      <c r="J19" s="294"/>
      <c r="K19" s="294"/>
      <c r="L19" s="294"/>
      <c r="M19" s="294"/>
      <c r="N19" s="294"/>
      <c r="O19" s="294"/>
      <c r="P19" s="294"/>
      <c r="Q19" s="294"/>
      <c r="R19" s="294"/>
      <c r="S19" s="294"/>
      <c r="T19" s="294"/>
      <c r="U19" s="281"/>
      <c r="V19" s="282"/>
      <c r="W19" s="284"/>
      <c r="X19" s="285"/>
      <c r="Y19" s="281"/>
      <c r="Z19" s="282"/>
      <c r="AA19" s="281">
        <f>+Financiera2!BJ28</f>
        <v>3</v>
      </c>
      <c r="AB19" s="282"/>
      <c r="AC19" s="281">
        <f>+Financiera2!BJ30</f>
        <v>3</v>
      </c>
      <c r="AD19" s="282"/>
      <c r="AE19" s="281">
        <f>+Financiera2!BJ32</f>
        <v>3</v>
      </c>
      <c r="AF19" s="282"/>
      <c r="AG19" s="281"/>
      <c r="AH19" s="282"/>
      <c r="AI19" s="281"/>
      <c r="AJ19" s="282"/>
      <c r="AK19" s="281"/>
      <c r="AL19" s="282"/>
      <c r="AM19" s="281"/>
      <c r="AN19" s="282"/>
      <c r="AO19" s="281"/>
      <c r="AP19" s="282"/>
      <c r="AQ19" s="281"/>
      <c r="AR19" s="282"/>
      <c r="AS19" s="281"/>
      <c r="AT19" s="282"/>
      <c r="AU19" s="281"/>
      <c r="AV19" s="282"/>
      <c r="AW19" s="281"/>
      <c r="AX19" s="282"/>
      <c r="AY19" s="281"/>
      <c r="AZ19" s="282"/>
      <c r="BA19" s="281"/>
      <c r="BB19" s="282"/>
      <c r="BC19" s="281"/>
      <c r="BD19" s="282"/>
      <c r="BE19" s="281"/>
      <c r="BF19" s="282"/>
      <c r="BG19" s="281"/>
      <c r="BH19" s="282"/>
      <c r="BI19" s="281"/>
      <c r="BJ19" s="282"/>
      <c r="BK19" s="281"/>
      <c r="BL19" s="282"/>
      <c r="BM19" s="281"/>
      <c r="BN19" s="282"/>
      <c r="BO19" s="281"/>
      <c r="BP19" s="282"/>
      <c r="BQ19" s="281"/>
      <c r="BR19" s="282"/>
      <c r="BS19" s="281"/>
      <c r="BT19" s="282"/>
      <c r="BU19" s="281"/>
      <c r="BV19" s="282"/>
      <c r="BW19" s="281"/>
      <c r="BX19" s="282"/>
      <c r="BY19" s="281"/>
      <c r="BZ19" s="282"/>
      <c r="CA19" s="281"/>
      <c r="CB19" s="282"/>
      <c r="CC19" s="281"/>
      <c r="CD19" s="282"/>
      <c r="CE19" s="281"/>
      <c r="CF19" s="282"/>
      <c r="CG19" s="281"/>
      <c r="CH19" s="282"/>
      <c r="CI19" s="281"/>
      <c r="CJ19" s="282"/>
      <c r="CK19" s="281"/>
      <c r="CL19" s="282"/>
      <c r="CM19" s="281"/>
      <c r="CN19" s="282"/>
      <c r="CO19" s="233"/>
      <c r="CP19" s="234"/>
      <c r="CQ19" s="233"/>
      <c r="CR19" s="234"/>
      <c r="CS19" s="233"/>
      <c r="CT19" s="234"/>
      <c r="CU19" s="233"/>
      <c r="CV19" s="234"/>
      <c r="CW19" s="233"/>
      <c r="CX19" s="234"/>
      <c r="CY19" s="233"/>
      <c r="CZ19" s="234"/>
    </row>
    <row r="20" spans="3:104" ht="15" x14ac:dyDescent="0.3">
      <c r="C20" s="293" t="str">
        <f>+Objetivos!B13</f>
        <v>Reducir Activos</v>
      </c>
      <c r="D20" s="294"/>
      <c r="E20" s="294"/>
      <c r="F20" s="294"/>
      <c r="G20" s="294"/>
      <c r="H20" s="294"/>
      <c r="I20" s="294"/>
      <c r="J20" s="294"/>
      <c r="K20" s="294"/>
      <c r="L20" s="294"/>
      <c r="M20" s="294"/>
      <c r="N20" s="294"/>
      <c r="O20" s="294"/>
      <c r="P20" s="294"/>
      <c r="Q20" s="294"/>
      <c r="R20" s="294"/>
      <c r="S20" s="294"/>
      <c r="T20" s="294"/>
      <c r="U20" s="281"/>
      <c r="V20" s="282"/>
      <c r="W20" s="284"/>
      <c r="X20" s="285"/>
      <c r="Y20" s="281"/>
      <c r="Z20" s="282"/>
      <c r="AA20" s="281"/>
      <c r="AB20" s="282"/>
      <c r="AC20" s="281"/>
      <c r="AD20" s="282"/>
      <c r="AE20" s="281"/>
      <c r="AF20" s="282"/>
      <c r="AG20" s="281">
        <f>+Financiera3!BJ28</f>
        <v>3</v>
      </c>
      <c r="AH20" s="282"/>
      <c r="AI20" s="281">
        <f>+Financiera3!BJ30</f>
        <v>3</v>
      </c>
      <c r="AJ20" s="282"/>
      <c r="AK20" s="281">
        <f>+Financiera3!BJ32</f>
        <v>3</v>
      </c>
      <c r="AL20" s="282"/>
      <c r="AM20" s="281"/>
      <c r="AN20" s="282"/>
      <c r="AO20" s="281"/>
      <c r="AP20" s="282"/>
      <c r="AQ20" s="281"/>
      <c r="AR20" s="282"/>
      <c r="AS20" s="281"/>
      <c r="AT20" s="282"/>
      <c r="AU20" s="281"/>
      <c r="AV20" s="282"/>
      <c r="AW20" s="281"/>
      <c r="AX20" s="282"/>
      <c r="AY20" s="281"/>
      <c r="AZ20" s="282"/>
      <c r="BA20" s="281"/>
      <c r="BB20" s="282"/>
      <c r="BC20" s="281"/>
      <c r="BD20" s="282"/>
      <c r="BE20" s="281"/>
      <c r="BF20" s="282"/>
      <c r="BG20" s="281"/>
      <c r="BH20" s="282"/>
      <c r="BI20" s="281"/>
      <c r="BJ20" s="282"/>
      <c r="BK20" s="281"/>
      <c r="BL20" s="282"/>
      <c r="BM20" s="281"/>
      <c r="BN20" s="282"/>
      <c r="BO20" s="281"/>
      <c r="BP20" s="282"/>
      <c r="BQ20" s="281"/>
      <c r="BR20" s="282"/>
      <c r="BS20" s="281"/>
      <c r="BT20" s="282"/>
      <c r="BU20" s="281"/>
      <c r="BV20" s="282"/>
      <c r="BW20" s="281"/>
      <c r="BX20" s="282"/>
      <c r="BY20" s="281"/>
      <c r="BZ20" s="282"/>
      <c r="CA20" s="281"/>
      <c r="CB20" s="282"/>
      <c r="CC20" s="281"/>
      <c r="CD20" s="282"/>
      <c r="CE20" s="281"/>
      <c r="CF20" s="282"/>
      <c r="CG20" s="281"/>
      <c r="CH20" s="282"/>
      <c r="CI20" s="281"/>
      <c r="CJ20" s="282"/>
      <c r="CK20" s="281"/>
      <c r="CL20" s="282"/>
      <c r="CM20" s="281"/>
      <c r="CN20" s="282"/>
      <c r="CO20" s="233"/>
      <c r="CP20" s="234"/>
      <c r="CQ20" s="233"/>
      <c r="CR20" s="234"/>
      <c r="CS20" s="233"/>
      <c r="CT20" s="234"/>
      <c r="CU20" s="233"/>
      <c r="CV20" s="234"/>
      <c r="CW20" s="233"/>
      <c r="CX20" s="234"/>
      <c r="CY20" s="233"/>
      <c r="CZ20" s="234"/>
    </row>
    <row r="21" spans="3:104" ht="15" customHeight="1" x14ac:dyDescent="0.3">
      <c r="C21" s="290" t="str">
        <f>+Objetivos!B17</f>
        <v>Aumentar Ventas</v>
      </c>
      <c r="D21" s="290"/>
      <c r="E21" s="290"/>
      <c r="F21" s="290"/>
      <c r="G21" s="290"/>
      <c r="H21" s="290"/>
      <c r="I21" s="290"/>
      <c r="J21" s="290"/>
      <c r="K21" s="290"/>
      <c r="L21" s="290"/>
      <c r="M21" s="290"/>
      <c r="N21" s="290"/>
      <c r="O21" s="290"/>
      <c r="P21" s="290"/>
      <c r="Q21" s="290"/>
      <c r="R21" s="290"/>
      <c r="S21" s="290"/>
      <c r="T21" s="290"/>
      <c r="U21" s="281"/>
      <c r="V21" s="282"/>
      <c r="W21" s="284"/>
      <c r="X21" s="285"/>
      <c r="Y21" s="281"/>
      <c r="Z21" s="282"/>
      <c r="AA21" s="281"/>
      <c r="AB21" s="282"/>
      <c r="AC21" s="281"/>
      <c r="AD21" s="282"/>
      <c r="AE21" s="281"/>
      <c r="AF21" s="282"/>
      <c r="AG21" s="281"/>
      <c r="AH21" s="282"/>
      <c r="AI21" s="281"/>
      <c r="AJ21" s="282"/>
      <c r="AK21" s="281"/>
      <c r="AL21" s="282"/>
      <c r="AM21" s="281">
        <f>+Clientes1!BJ28</f>
        <v>3</v>
      </c>
      <c r="AN21" s="282"/>
      <c r="AO21" s="281">
        <f>+Clientes1!BJ30</f>
        <v>3</v>
      </c>
      <c r="AP21" s="282"/>
      <c r="AQ21" s="281">
        <f>+Clientes1!BJ32</f>
        <v>3</v>
      </c>
      <c r="AR21" s="282"/>
      <c r="AS21" s="281"/>
      <c r="AT21" s="282"/>
      <c r="AU21" s="281"/>
      <c r="AV21" s="282"/>
      <c r="AW21" s="281"/>
      <c r="AX21" s="282"/>
      <c r="AY21" s="281"/>
      <c r="AZ21" s="282"/>
      <c r="BA21" s="281"/>
      <c r="BB21" s="282"/>
      <c r="BC21" s="281"/>
      <c r="BD21" s="282"/>
      <c r="BE21" s="281"/>
      <c r="BF21" s="282"/>
      <c r="BG21" s="281"/>
      <c r="BH21" s="282"/>
      <c r="BI21" s="281"/>
      <c r="BJ21" s="282"/>
      <c r="BK21" s="281"/>
      <c r="BL21" s="282"/>
      <c r="BM21" s="281"/>
      <c r="BN21" s="282"/>
      <c r="BO21" s="281"/>
      <c r="BP21" s="282"/>
      <c r="BQ21" s="281"/>
      <c r="BR21" s="282"/>
      <c r="BS21" s="281"/>
      <c r="BT21" s="282"/>
      <c r="BU21" s="281"/>
      <c r="BV21" s="282"/>
      <c r="BW21" s="281"/>
      <c r="BX21" s="282"/>
      <c r="BY21" s="281"/>
      <c r="BZ21" s="282"/>
      <c r="CA21" s="281"/>
      <c r="CB21" s="282"/>
      <c r="CC21" s="281"/>
      <c r="CD21" s="282"/>
      <c r="CE21" s="281"/>
      <c r="CF21" s="282"/>
      <c r="CG21" s="281"/>
      <c r="CH21" s="282"/>
      <c r="CI21" s="281"/>
      <c r="CJ21" s="282"/>
      <c r="CK21" s="281"/>
      <c r="CL21" s="282"/>
      <c r="CM21" s="281"/>
      <c r="CN21" s="282"/>
      <c r="CO21" s="233"/>
      <c r="CP21" s="234"/>
      <c r="CQ21" s="233"/>
      <c r="CR21" s="234"/>
      <c r="CS21" s="233"/>
      <c r="CT21" s="234"/>
      <c r="CU21" s="233"/>
      <c r="CV21" s="234"/>
      <c r="CW21" s="233"/>
      <c r="CX21" s="234"/>
      <c r="CY21" s="233"/>
      <c r="CZ21" s="234"/>
    </row>
    <row r="22" spans="3:104" ht="15" x14ac:dyDescent="0.3">
      <c r="C22" s="290" t="str">
        <f>+Objetivos!B18</f>
        <v>Mejorar Satisfac. Cliente</v>
      </c>
      <c r="D22" s="290"/>
      <c r="E22" s="290"/>
      <c r="F22" s="290"/>
      <c r="G22" s="290"/>
      <c r="H22" s="290"/>
      <c r="I22" s="290"/>
      <c r="J22" s="290"/>
      <c r="K22" s="290"/>
      <c r="L22" s="290"/>
      <c r="M22" s="290"/>
      <c r="N22" s="290"/>
      <c r="O22" s="290"/>
      <c r="P22" s="290"/>
      <c r="Q22" s="290"/>
      <c r="R22" s="290"/>
      <c r="S22" s="290"/>
      <c r="T22" s="290"/>
      <c r="U22" s="281"/>
      <c r="V22" s="282"/>
      <c r="W22" s="284"/>
      <c r="X22" s="285"/>
      <c r="Y22" s="281"/>
      <c r="Z22" s="282"/>
      <c r="AA22" s="281"/>
      <c r="AB22" s="282"/>
      <c r="AC22" s="281"/>
      <c r="AD22" s="282"/>
      <c r="AE22" s="281"/>
      <c r="AF22" s="282"/>
      <c r="AG22" s="281"/>
      <c r="AH22" s="282"/>
      <c r="AI22" s="281"/>
      <c r="AJ22" s="282"/>
      <c r="AK22" s="281"/>
      <c r="AL22" s="282"/>
      <c r="AM22" s="281"/>
      <c r="AN22" s="282"/>
      <c r="AO22" s="281"/>
      <c r="AP22" s="282"/>
      <c r="AQ22" s="281"/>
      <c r="AR22" s="282"/>
      <c r="AS22" s="281">
        <f>+Clientes2!BJ28</f>
        <v>3</v>
      </c>
      <c r="AT22" s="282"/>
      <c r="AU22" s="281">
        <f>+Clientes2!BJ30</f>
        <v>3</v>
      </c>
      <c r="AV22" s="282"/>
      <c r="AW22" s="281">
        <f>+Clientes2!BJ32</f>
        <v>3</v>
      </c>
      <c r="AX22" s="282"/>
      <c r="AY22" s="281"/>
      <c r="AZ22" s="282"/>
      <c r="BA22" s="281"/>
      <c r="BB22" s="282"/>
      <c r="BC22" s="281"/>
      <c r="BD22" s="282"/>
      <c r="BE22" s="281"/>
      <c r="BF22" s="282"/>
      <c r="BG22" s="281"/>
      <c r="BH22" s="282"/>
      <c r="BI22" s="281"/>
      <c r="BJ22" s="282"/>
      <c r="BK22" s="281"/>
      <c r="BL22" s="282"/>
      <c r="BM22" s="281"/>
      <c r="BN22" s="282"/>
      <c r="BO22" s="281"/>
      <c r="BP22" s="282"/>
      <c r="BQ22" s="281"/>
      <c r="BR22" s="282"/>
      <c r="BS22" s="281"/>
      <c r="BT22" s="282"/>
      <c r="BU22" s="281"/>
      <c r="BV22" s="282"/>
      <c r="BW22" s="281"/>
      <c r="BX22" s="282"/>
      <c r="BY22" s="281"/>
      <c r="BZ22" s="282"/>
      <c r="CA22" s="281"/>
      <c r="CB22" s="282"/>
      <c r="CC22" s="281"/>
      <c r="CD22" s="282"/>
      <c r="CE22" s="281"/>
      <c r="CF22" s="282"/>
      <c r="CG22" s="281"/>
      <c r="CH22" s="282"/>
      <c r="CI22" s="281"/>
      <c r="CJ22" s="282"/>
      <c r="CK22" s="281"/>
      <c r="CL22" s="282"/>
      <c r="CM22" s="281"/>
      <c r="CN22" s="282"/>
      <c r="CO22" s="233"/>
      <c r="CP22" s="234"/>
      <c r="CQ22" s="233"/>
      <c r="CR22" s="234"/>
      <c r="CS22" s="233"/>
      <c r="CT22" s="234"/>
      <c r="CU22" s="233"/>
      <c r="CV22" s="234"/>
      <c r="CW22" s="233"/>
      <c r="CX22" s="234"/>
      <c r="CY22" s="233"/>
      <c r="CZ22" s="234"/>
    </row>
    <row r="23" spans="3:104" ht="15" x14ac:dyDescent="0.3">
      <c r="C23" s="290" t="str">
        <f>+Objetivos!B19</f>
        <v>Fidelizar Cliente</v>
      </c>
      <c r="D23" s="290"/>
      <c r="E23" s="290"/>
      <c r="F23" s="290"/>
      <c r="G23" s="290"/>
      <c r="H23" s="290"/>
      <c r="I23" s="290"/>
      <c r="J23" s="290"/>
      <c r="K23" s="290"/>
      <c r="L23" s="290"/>
      <c r="M23" s="290"/>
      <c r="N23" s="290"/>
      <c r="O23" s="290"/>
      <c r="P23" s="290"/>
      <c r="Q23" s="290"/>
      <c r="R23" s="290"/>
      <c r="S23" s="290"/>
      <c r="T23" s="290"/>
      <c r="U23" s="281"/>
      <c r="V23" s="282"/>
      <c r="W23" s="284"/>
      <c r="X23" s="285"/>
      <c r="Y23" s="281"/>
      <c r="Z23" s="282"/>
      <c r="AA23" s="281"/>
      <c r="AB23" s="282"/>
      <c r="AC23" s="281"/>
      <c r="AD23" s="282"/>
      <c r="AE23" s="281"/>
      <c r="AF23" s="282"/>
      <c r="AG23" s="281"/>
      <c r="AH23" s="282"/>
      <c r="AI23" s="281"/>
      <c r="AJ23" s="282"/>
      <c r="AK23" s="281"/>
      <c r="AL23" s="282"/>
      <c r="AM23" s="281"/>
      <c r="AN23" s="282"/>
      <c r="AO23" s="281"/>
      <c r="AP23" s="282"/>
      <c r="AQ23" s="281"/>
      <c r="AR23" s="282"/>
      <c r="AS23" s="281"/>
      <c r="AT23" s="282"/>
      <c r="AU23" s="281"/>
      <c r="AV23" s="282"/>
      <c r="AW23" s="281"/>
      <c r="AX23" s="282"/>
      <c r="AY23" s="281">
        <f>+Clientes3!BJ28</f>
        <v>3</v>
      </c>
      <c r="AZ23" s="282"/>
      <c r="BA23" s="281">
        <f>+Clientes3!BJ30</f>
        <v>3</v>
      </c>
      <c r="BB23" s="282"/>
      <c r="BC23" s="281">
        <f>+Clientes3!BJ32</f>
        <v>3</v>
      </c>
      <c r="BD23" s="282"/>
      <c r="BE23" s="281"/>
      <c r="BF23" s="282"/>
      <c r="BG23" s="281"/>
      <c r="BH23" s="282"/>
      <c r="BI23" s="281"/>
      <c r="BJ23" s="282"/>
      <c r="BK23" s="281"/>
      <c r="BL23" s="282"/>
      <c r="BM23" s="281"/>
      <c r="BN23" s="282"/>
      <c r="BO23" s="281"/>
      <c r="BP23" s="282"/>
      <c r="BQ23" s="281"/>
      <c r="BR23" s="282"/>
      <c r="BS23" s="281"/>
      <c r="BT23" s="282"/>
      <c r="BU23" s="281"/>
      <c r="BV23" s="282"/>
      <c r="BW23" s="281"/>
      <c r="BX23" s="282"/>
      <c r="BY23" s="281"/>
      <c r="BZ23" s="282"/>
      <c r="CA23" s="281"/>
      <c r="CB23" s="282"/>
      <c r="CC23" s="281"/>
      <c r="CD23" s="282"/>
      <c r="CE23" s="281"/>
      <c r="CF23" s="282"/>
      <c r="CG23" s="281"/>
      <c r="CH23" s="282"/>
      <c r="CI23" s="281"/>
      <c r="CJ23" s="282"/>
      <c r="CK23" s="281"/>
      <c r="CL23" s="282"/>
      <c r="CM23" s="281"/>
      <c r="CN23" s="282"/>
      <c r="CO23" s="233"/>
      <c r="CP23" s="234"/>
      <c r="CQ23" s="233"/>
      <c r="CR23" s="234"/>
      <c r="CS23" s="233"/>
      <c r="CT23" s="234"/>
      <c r="CU23" s="233"/>
      <c r="CV23" s="234"/>
      <c r="CW23" s="233"/>
      <c r="CX23" s="234"/>
      <c r="CY23" s="233"/>
      <c r="CZ23" s="234"/>
    </row>
    <row r="24" spans="3:104" ht="15" x14ac:dyDescent="0.3">
      <c r="C24" s="288" t="str">
        <f>+Objetivos!B23</f>
        <v>Optimizar Compras</v>
      </c>
      <c r="D24" s="289"/>
      <c r="E24" s="289"/>
      <c r="F24" s="289"/>
      <c r="G24" s="289"/>
      <c r="H24" s="289"/>
      <c r="I24" s="289"/>
      <c r="J24" s="289"/>
      <c r="K24" s="289"/>
      <c r="L24" s="289"/>
      <c r="M24" s="289"/>
      <c r="N24" s="289"/>
      <c r="O24" s="289"/>
      <c r="P24" s="289"/>
      <c r="Q24" s="289"/>
      <c r="R24" s="289"/>
      <c r="S24" s="289"/>
      <c r="T24" s="289"/>
      <c r="U24" s="281"/>
      <c r="V24" s="282"/>
      <c r="W24" s="284"/>
      <c r="X24" s="285"/>
      <c r="Y24" s="281"/>
      <c r="Z24" s="282"/>
      <c r="AA24" s="281"/>
      <c r="AB24" s="282"/>
      <c r="AC24" s="281"/>
      <c r="AD24" s="282"/>
      <c r="AE24" s="281"/>
      <c r="AF24" s="282"/>
      <c r="AG24" s="281"/>
      <c r="AH24" s="282"/>
      <c r="AI24" s="281"/>
      <c r="AJ24" s="282"/>
      <c r="AK24" s="281"/>
      <c r="AL24" s="282"/>
      <c r="AM24" s="281"/>
      <c r="AN24" s="282"/>
      <c r="AO24" s="281"/>
      <c r="AP24" s="282"/>
      <c r="AQ24" s="281"/>
      <c r="AR24" s="282"/>
      <c r="AS24" s="281"/>
      <c r="AT24" s="282"/>
      <c r="AU24" s="281"/>
      <c r="AV24" s="282"/>
      <c r="AW24" s="281"/>
      <c r="AX24" s="282"/>
      <c r="AY24" s="281"/>
      <c r="AZ24" s="282"/>
      <c r="BA24" s="281"/>
      <c r="BB24" s="282"/>
      <c r="BC24" s="281"/>
      <c r="BD24" s="282"/>
      <c r="BE24" s="281">
        <f>+Internos1!BJ28</f>
        <v>3</v>
      </c>
      <c r="BF24" s="282"/>
      <c r="BG24" s="281">
        <f>+Internos1!BJ30</f>
        <v>3</v>
      </c>
      <c r="BH24" s="282"/>
      <c r="BI24" s="281">
        <f>+Internos1!BJ32</f>
        <v>3</v>
      </c>
      <c r="BJ24" s="282"/>
      <c r="BK24" s="281"/>
      <c r="BL24" s="282"/>
      <c r="BM24" s="281"/>
      <c r="BN24" s="282"/>
      <c r="BO24" s="281"/>
      <c r="BP24" s="282"/>
      <c r="BQ24" s="281"/>
      <c r="BR24" s="282"/>
      <c r="BS24" s="281"/>
      <c r="BT24" s="282"/>
      <c r="BU24" s="281"/>
      <c r="BV24" s="282"/>
      <c r="BW24" s="281"/>
      <c r="BX24" s="282"/>
      <c r="BY24" s="281"/>
      <c r="BZ24" s="282"/>
      <c r="CA24" s="281"/>
      <c r="CB24" s="282"/>
      <c r="CC24" s="281"/>
      <c r="CD24" s="282"/>
      <c r="CE24" s="281"/>
      <c r="CF24" s="282"/>
      <c r="CG24" s="281"/>
      <c r="CH24" s="282"/>
      <c r="CI24" s="281"/>
      <c r="CJ24" s="282"/>
      <c r="CK24" s="281"/>
      <c r="CL24" s="282"/>
      <c r="CM24" s="281"/>
      <c r="CN24" s="282"/>
      <c r="CO24" s="233"/>
      <c r="CP24" s="234"/>
      <c r="CQ24" s="233"/>
      <c r="CR24" s="234"/>
      <c r="CS24" s="233"/>
      <c r="CT24" s="234"/>
      <c r="CU24" s="233"/>
      <c r="CV24" s="234"/>
      <c r="CW24" s="233"/>
      <c r="CX24" s="234"/>
      <c r="CY24" s="233"/>
      <c r="CZ24" s="234"/>
    </row>
    <row r="25" spans="3:104" ht="15" x14ac:dyDescent="0.3">
      <c r="C25" s="288" t="str">
        <f>+Objetivos!B24</f>
        <v xml:space="preserve">Mejorar Rendimiento </v>
      </c>
      <c r="D25" s="289"/>
      <c r="E25" s="289"/>
      <c r="F25" s="289"/>
      <c r="G25" s="289"/>
      <c r="H25" s="289"/>
      <c r="I25" s="289"/>
      <c r="J25" s="289"/>
      <c r="K25" s="289"/>
      <c r="L25" s="289"/>
      <c r="M25" s="289"/>
      <c r="N25" s="289"/>
      <c r="O25" s="289"/>
      <c r="P25" s="289"/>
      <c r="Q25" s="289"/>
      <c r="R25" s="289"/>
      <c r="S25" s="289"/>
      <c r="T25" s="289"/>
      <c r="U25" s="281"/>
      <c r="V25" s="282"/>
      <c r="W25" s="284"/>
      <c r="X25" s="285"/>
      <c r="Y25" s="281"/>
      <c r="Z25" s="282"/>
      <c r="AA25" s="281"/>
      <c r="AB25" s="282"/>
      <c r="AC25" s="281"/>
      <c r="AD25" s="282"/>
      <c r="AE25" s="281"/>
      <c r="AF25" s="282"/>
      <c r="AG25" s="281"/>
      <c r="AH25" s="282"/>
      <c r="AI25" s="281"/>
      <c r="AJ25" s="282"/>
      <c r="AK25" s="281"/>
      <c r="AL25" s="282"/>
      <c r="AM25" s="281"/>
      <c r="AN25" s="282"/>
      <c r="AO25" s="281"/>
      <c r="AP25" s="282"/>
      <c r="AQ25" s="281"/>
      <c r="AR25" s="282"/>
      <c r="AS25" s="281"/>
      <c r="AT25" s="282"/>
      <c r="AU25" s="281"/>
      <c r="AV25" s="282"/>
      <c r="AW25" s="281"/>
      <c r="AX25" s="282"/>
      <c r="AY25" s="281"/>
      <c r="AZ25" s="282"/>
      <c r="BA25" s="281"/>
      <c r="BB25" s="282"/>
      <c r="BC25" s="281"/>
      <c r="BD25" s="282"/>
      <c r="BE25" s="281"/>
      <c r="BF25" s="282"/>
      <c r="BG25" s="281"/>
      <c r="BH25" s="282"/>
      <c r="BI25" s="281"/>
      <c r="BJ25" s="282"/>
      <c r="BK25" s="281">
        <f>+Internos2!BJ28</f>
        <v>3</v>
      </c>
      <c r="BL25" s="282"/>
      <c r="BM25" s="281">
        <f>+Internos2!BJ30</f>
        <v>3</v>
      </c>
      <c r="BN25" s="282"/>
      <c r="BO25" s="281">
        <f>+Internos2!BJ32</f>
        <v>3</v>
      </c>
      <c r="BP25" s="282"/>
      <c r="BQ25" s="281"/>
      <c r="BR25" s="282"/>
      <c r="BS25" s="281"/>
      <c r="BT25" s="282"/>
      <c r="BU25" s="281"/>
      <c r="BV25" s="282"/>
      <c r="BW25" s="281"/>
      <c r="BX25" s="282"/>
      <c r="BY25" s="281"/>
      <c r="BZ25" s="282"/>
      <c r="CA25" s="281"/>
      <c r="CB25" s="282"/>
      <c r="CC25" s="281"/>
      <c r="CD25" s="282"/>
      <c r="CE25" s="281"/>
      <c r="CF25" s="282"/>
      <c r="CG25" s="281"/>
      <c r="CH25" s="282"/>
      <c r="CI25" s="281"/>
      <c r="CJ25" s="282"/>
      <c r="CK25" s="281"/>
      <c r="CL25" s="282"/>
      <c r="CM25" s="281"/>
      <c r="CN25" s="282"/>
      <c r="CO25" s="281"/>
      <c r="CP25" s="282"/>
      <c r="CQ25" s="233"/>
      <c r="CR25" s="234"/>
      <c r="CS25" s="233"/>
      <c r="CT25" s="234"/>
      <c r="CU25" s="233"/>
      <c r="CV25" s="234"/>
      <c r="CW25" s="233"/>
      <c r="CX25" s="234"/>
      <c r="CY25" s="233"/>
      <c r="CZ25" s="234"/>
    </row>
    <row r="26" spans="3:104" ht="15" x14ac:dyDescent="0.3">
      <c r="C26" s="288" t="str">
        <f>+Objetivos!B25</f>
        <v>Reducir Gastos Fijos</v>
      </c>
      <c r="D26" s="289"/>
      <c r="E26" s="289"/>
      <c r="F26" s="289"/>
      <c r="G26" s="289"/>
      <c r="H26" s="289"/>
      <c r="I26" s="289"/>
      <c r="J26" s="289"/>
      <c r="K26" s="289"/>
      <c r="L26" s="289"/>
      <c r="M26" s="289"/>
      <c r="N26" s="289"/>
      <c r="O26" s="289"/>
      <c r="P26" s="289"/>
      <c r="Q26" s="289"/>
      <c r="R26" s="289"/>
      <c r="S26" s="289"/>
      <c r="T26" s="289"/>
      <c r="U26" s="281"/>
      <c r="V26" s="282"/>
      <c r="W26" s="284"/>
      <c r="X26" s="285"/>
      <c r="Y26" s="281"/>
      <c r="Z26" s="282"/>
      <c r="AA26" s="281"/>
      <c r="AB26" s="282"/>
      <c r="AC26" s="281"/>
      <c r="AD26" s="282"/>
      <c r="AE26" s="281"/>
      <c r="AF26" s="282"/>
      <c r="AG26" s="281"/>
      <c r="AH26" s="282"/>
      <c r="AI26" s="281"/>
      <c r="AJ26" s="282"/>
      <c r="AK26" s="281"/>
      <c r="AL26" s="282"/>
      <c r="AM26" s="281"/>
      <c r="AN26" s="282"/>
      <c r="AO26" s="281"/>
      <c r="AP26" s="282"/>
      <c r="AQ26" s="281"/>
      <c r="AR26" s="282"/>
      <c r="AS26" s="281"/>
      <c r="AT26" s="282"/>
      <c r="AU26" s="281"/>
      <c r="AV26" s="282"/>
      <c r="AW26" s="281"/>
      <c r="AX26" s="282"/>
      <c r="AY26" s="281"/>
      <c r="AZ26" s="282"/>
      <c r="BA26" s="281"/>
      <c r="BB26" s="282"/>
      <c r="BC26" s="281"/>
      <c r="BD26" s="282"/>
      <c r="BE26" s="281"/>
      <c r="BF26" s="282"/>
      <c r="BG26" s="281"/>
      <c r="BH26" s="282"/>
      <c r="BI26" s="281"/>
      <c r="BJ26" s="282"/>
      <c r="BK26" s="281"/>
      <c r="BL26" s="282"/>
      <c r="BM26" s="281"/>
      <c r="BN26" s="282"/>
      <c r="BO26" s="281"/>
      <c r="BP26" s="282"/>
      <c r="BQ26" s="281">
        <f>+Internos3!BJ28</f>
        <v>3</v>
      </c>
      <c r="BR26" s="282"/>
      <c r="BS26" s="281">
        <f>+Internos3!BJ30</f>
        <v>3</v>
      </c>
      <c r="BT26" s="282"/>
      <c r="BU26" s="281">
        <f>+Internos3!BJ32</f>
        <v>3</v>
      </c>
      <c r="BV26" s="282"/>
      <c r="BW26" s="281"/>
      <c r="BX26" s="282"/>
      <c r="BY26" s="281"/>
      <c r="BZ26" s="282"/>
      <c r="CA26" s="281"/>
      <c r="CB26" s="282"/>
      <c r="CC26" s="281"/>
      <c r="CD26" s="282"/>
      <c r="CE26" s="281"/>
      <c r="CF26" s="282"/>
      <c r="CG26" s="281"/>
      <c r="CH26" s="282"/>
      <c r="CI26" s="281"/>
      <c r="CJ26" s="282"/>
      <c r="CK26" s="281"/>
      <c r="CL26" s="282"/>
      <c r="CM26" s="281"/>
      <c r="CN26" s="282"/>
      <c r="CO26" s="281"/>
      <c r="CP26" s="282"/>
      <c r="CQ26" s="233"/>
      <c r="CR26" s="234"/>
      <c r="CS26" s="233"/>
      <c r="CT26" s="234"/>
      <c r="CU26" s="233"/>
      <c r="CV26" s="234"/>
      <c r="CW26" s="233"/>
      <c r="CX26" s="234"/>
      <c r="CY26" s="233"/>
      <c r="CZ26" s="234"/>
    </row>
    <row r="27" spans="3:104" ht="15" x14ac:dyDescent="0.3">
      <c r="C27" s="288" t="str">
        <f>+Objetivos!B26</f>
        <v>Aumentar Productividad</v>
      </c>
      <c r="D27" s="289"/>
      <c r="E27" s="289"/>
      <c r="F27" s="289"/>
      <c r="G27" s="289"/>
      <c r="H27" s="289"/>
      <c r="I27" s="289"/>
      <c r="J27" s="289"/>
      <c r="K27" s="289"/>
      <c r="L27" s="289"/>
      <c r="M27" s="289"/>
      <c r="N27" s="289"/>
      <c r="O27" s="289"/>
      <c r="P27" s="289"/>
      <c r="Q27" s="289"/>
      <c r="R27" s="289"/>
      <c r="S27" s="289"/>
      <c r="T27" s="289"/>
      <c r="U27" s="281"/>
      <c r="V27" s="282"/>
      <c r="W27" s="284"/>
      <c r="X27" s="285"/>
      <c r="Y27" s="281"/>
      <c r="Z27" s="282"/>
      <c r="AA27" s="281"/>
      <c r="AB27" s="282"/>
      <c r="AC27" s="281"/>
      <c r="AD27" s="282"/>
      <c r="AE27" s="281"/>
      <c r="AF27" s="282"/>
      <c r="AG27" s="281"/>
      <c r="AH27" s="282"/>
      <c r="AI27" s="281"/>
      <c r="AJ27" s="282"/>
      <c r="AK27" s="281"/>
      <c r="AL27" s="282"/>
      <c r="AM27" s="281"/>
      <c r="AN27" s="282"/>
      <c r="AO27" s="281"/>
      <c r="AP27" s="282"/>
      <c r="AQ27" s="281"/>
      <c r="AR27" s="282"/>
      <c r="AS27" s="281"/>
      <c r="AT27" s="282"/>
      <c r="AU27" s="281"/>
      <c r="AV27" s="282"/>
      <c r="AW27" s="281"/>
      <c r="AX27" s="282"/>
      <c r="AY27" s="281"/>
      <c r="AZ27" s="282"/>
      <c r="BA27" s="281"/>
      <c r="BB27" s="282"/>
      <c r="BC27" s="281"/>
      <c r="BD27" s="282"/>
      <c r="BE27" s="281"/>
      <c r="BF27" s="282"/>
      <c r="BG27" s="281"/>
      <c r="BH27" s="282"/>
      <c r="BI27" s="281"/>
      <c r="BJ27" s="282"/>
      <c r="BK27" s="281"/>
      <c r="BL27" s="282"/>
      <c r="BM27" s="281"/>
      <c r="BN27" s="282"/>
      <c r="BO27" s="281"/>
      <c r="BP27" s="282"/>
      <c r="BQ27" s="281"/>
      <c r="BR27" s="282"/>
      <c r="BS27" s="281"/>
      <c r="BT27" s="282"/>
      <c r="BU27" s="281"/>
      <c r="BV27" s="282"/>
      <c r="BW27" s="281">
        <f>+Internos4!BJ28</f>
        <v>3</v>
      </c>
      <c r="BX27" s="282"/>
      <c r="BY27" s="281">
        <f>+Internos4!BJ30</f>
        <v>3</v>
      </c>
      <c r="BZ27" s="282"/>
      <c r="CA27" s="281">
        <f>+Internos4!BJ32</f>
        <v>3</v>
      </c>
      <c r="CB27" s="282"/>
      <c r="CC27" s="281"/>
      <c r="CD27" s="282"/>
      <c r="CE27" s="281"/>
      <c r="CF27" s="282"/>
      <c r="CG27" s="281"/>
      <c r="CH27" s="282"/>
      <c r="CI27" s="281"/>
      <c r="CJ27" s="282"/>
      <c r="CK27" s="281"/>
      <c r="CL27" s="282"/>
      <c r="CM27" s="281"/>
      <c r="CN27" s="282"/>
      <c r="CO27" s="281"/>
      <c r="CP27" s="282"/>
      <c r="CQ27" s="233"/>
      <c r="CR27" s="234"/>
      <c r="CS27" s="233"/>
      <c r="CT27" s="234"/>
      <c r="CU27" s="233"/>
      <c r="CV27" s="234"/>
      <c r="CW27" s="233"/>
      <c r="CX27" s="234"/>
      <c r="CY27" s="233"/>
      <c r="CZ27" s="234"/>
    </row>
    <row r="28" spans="3:104" ht="15" x14ac:dyDescent="0.3">
      <c r="C28" s="288" t="str">
        <f>+Objetivos!B27</f>
        <v>Reducir Tiempos Admon.</v>
      </c>
      <c r="D28" s="289"/>
      <c r="E28" s="289"/>
      <c r="F28" s="289"/>
      <c r="G28" s="289"/>
      <c r="H28" s="289"/>
      <c r="I28" s="289"/>
      <c r="J28" s="289"/>
      <c r="K28" s="289"/>
      <c r="L28" s="289"/>
      <c r="M28" s="289"/>
      <c r="N28" s="289"/>
      <c r="O28" s="289"/>
      <c r="P28" s="289"/>
      <c r="Q28" s="289"/>
      <c r="R28" s="289"/>
      <c r="S28" s="289"/>
      <c r="T28" s="289"/>
      <c r="U28" s="284"/>
      <c r="V28" s="285"/>
      <c r="W28" s="284"/>
      <c r="X28" s="285"/>
      <c r="Y28" s="284"/>
      <c r="Z28" s="285"/>
      <c r="AA28" s="284"/>
      <c r="AB28" s="285"/>
      <c r="AC28" s="284"/>
      <c r="AD28" s="285"/>
      <c r="AE28" s="284"/>
      <c r="AF28" s="285"/>
      <c r="AG28" s="284"/>
      <c r="AH28" s="285"/>
      <c r="AI28" s="284"/>
      <c r="AJ28" s="285"/>
      <c r="AK28" s="284"/>
      <c r="AL28" s="285"/>
      <c r="AM28" s="233"/>
      <c r="AN28" s="234"/>
      <c r="AO28" s="233"/>
      <c r="AP28" s="234"/>
      <c r="AQ28" s="233"/>
      <c r="AR28" s="234"/>
      <c r="AS28" s="233"/>
      <c r="AT28" s="234"/>
      <c r="AU28" s="233"/>
      <c r="AV28" s="234"/>
      <c r="AW28" s="233"/>
      <c r="AX28" s="234"/>
      <c r="AY28" s="233"/>
      <c r="AZ28" s="234"/>
      <c r="BA28" s="233"/>
      <c r="BB28" s="234"/>
      <c r="BC28" s="233"/>
      <c r="BD28" s="234"/>
      <c r="BE28" s="233"/>
      <c r="BF28" s="234"/>
      <c r="BG28" s="233"/>
      <c r="BH28" s="234"/>
      <c r="BI28" s="233"/>
      <c r="BJ28" s="234"/>
      <c r="BK28" s="281"/>
      <c r="BL28" s="282"/>
      <c r="BM28" s="281"/>
      <c r="BN28" s="282"/>
      <c r="BO28" s="281"/>
      <c r="BP28" s="282"/>
      <c r="BQ28" s="281"/>
      <c r="BR28" s="282"/>
      <c r="BS28" s="281"/>
      <c r="BT28" s="282"/>
      <c r="BU28" s="281"/>
      <c r="BV28" s="282"/>
      <c r="BW28" s="233"/>
      <c r="BX28" s="234"/>
      <c r="BY28" s="233"/>
      <c r="BZ28" s="234"/>
      <c r="CA28" s="233"/>
      <c r="CB28" s="234"/>
      <c r="CC28" s="281">
        <f>+Internos5!BJ28</f>
        <v>3</v>
      </c>
      <c r="CD28" s="282"/>
      <c r="CE28" s="281">
        <f>+Internos5!BJ30</f>
        <v>3</v>
      </c>
      <c r="CF28" s="282"/>
      <c r="CG28" s="281">
        <f>+Internos5!BJ32</f>
        <v>3</v>
      </c>
      <c r="CH28" s="282"/>
      <c r="CI28" s="233"/>
      <c r="CJ28" s="234"/>
      <c r="CK28" s="233"/>
      <c r="CL28" s="234"/>
      <c r="CM28" s="233"/>
      <c r="CN28" s="234"/>
      <c r="CO28" s="233"/>
      <c r="CP28" s="234"/>
      <c r="CQ28" s="233"/>
      <c r="CR28" s="234"/>
      <c r="CS28" s="233"/>
      <c r="CT28" s="234"/>
      <c r="CU28" s="233"/>
      <c r="CV28" s="234"/>
      <c r="CW28" s="233"/>
      <c r="CX28" s="234"/>
      <c r="CY28" s="233"/>
      <c r="CZ28" s="234"/>
    </row>
    <row r="29" spans="3:104" ht="15" x14ac:dyDescent="0.3">
      <c r="C29" s="286" t="str">
        <f>+Objetivos!B31</f>
        <v>Satisfaccion Empleado</v>
      </c>
      <c r="D29" s="287"/>
      <c r="E29" s="287"/>
      <c r="F29" s="287"/>
      <c r="G29" s="287"/>
      <c r="H29" s="287"/>
      <c r="I29" s="287"/>
      <c r="J29" s="287"/>
      <c r="K29" s="287"/>
      <c r="L29" s="287"/>
      <c r="M29" s="287"/>
      <c r="N29" s="287"/>
      <c r="O29" s="287"/>
      <c r="P29" s="287"/>
      <c r="Q29" s="287"/>
      <c r="R29" s="287"/>
      <c r="S29" s="287"/>
      <c r="T29" s="287"/>
      <c r="U29" s="284"/>
      <c r="V29" s="285"/>
      <c r="W29" s="284"/>
      <c r="X29" s="285"/>
      <c r="Y29" s="284"/>
      <c r="Z29" s="285"/>
      <c r="AA29" s="284"/>
      <c r="AB29" s="285"/>
      <c r="AC29" s="284"/>
      <c r="AD29" s="285"/>
      <c r="AE29" s="284"/>
      <c r="AF29" s="285"/>
      <c r="AG29" s="284"/>
      <c r="AH29" s="285"/>
      <c r="AI29" s="284"/>
      <c r="AJ29" s="285"/>
      <c r="AK29" s="284"/>
      <c r="AL29" s="285"/>
      <c r="AM29" s="233"/>
      <c r="AN29" s="234"/>
      <c r="AO29" s="233"/>
      <c r="AP29" s="234"/>
      <c r="AQ29" s="233"/>
      <c r="AR29" s="234"/>
      <c r="AS29" s="233"/>
      <c r="AT29" s="234"/>
      <c r="AU29" s="233"/>
      <c r="AV29" s="234"/>
      <c r="AW29" s="233"/>
      <c r="AX29" s="234"/>
      <c r="AY29" s="233"/>
      <c r="AZ29" s="234"/>
      <c r="BA29" s="233"/>
      <c r="BB29" s="234"/>
      <c r="BC29" s="233"/>
      <c r="BD29" s="234"/>
      <c r="BE29" s="233"/>
      <c r="BF29" s="234"/>
      <c r="BG29" s="233"/>
      <c r="BH29" s="234"/>
      <c r="BI29" s="233"/>
      <c r="BJ29" s="234"/>
      <c r="BK29" s="281"/>
      <c r="BL29" s="282"/>
      <c r="BM29" s="281"/>
      <c r="BN29" s="282"/>
      <c r="BO29" s="281"/>
      <c r="BP29" s="282"/>
      <c r="BQ29" s="281"/>
      <c r="BR29" s="282"/>
      <c r="BS29" s="281"/>
      <c r="BT29" s="282"/>
      <c r="BU29" s="281"/>
      <c r="BV29" s="282"/>
      <c r="BW29" s="281"/>
      <c r="BX29" s="282"/>
      <c r="BY29" s="281"/>
      <c r="BZ29" s="282"/>
      <c r="CA29" s="281"/>
      <c r="CB29" s="282"/>
      <c r="CC29" s="233"/>
      <c r="CD29" s="234"/>
      <c r="CE29" s="233"/>
      <c r="CF29" s="234"/>
      <c r="CG29" s="233"/>
      <c r="CH29" s="234"/>
      <c r="CI29" s="281">
        <f>+RRHH1!BJ28</f>
        <v>3</v>
      </c>
      <c r="CJ29" s="282"/>
      <c r="CK29" s="281">
        <f>+RRHH1!BJ30</f>
        <v>3</v>
      </c>
      <c r="CL29" s="282"/>
      <c r="CM29" s="281">
        <f>+RRHH1!BJ32</f>
        <v>3</v>
      </c>
      <c r="CN29" s="282"/>
      <c r="CO29" s="233"/>
      <c r="CP29" s="234"/>
      <c r="CQ29" s="233"/>
      <c r="CR29" s="234"/>
      <c r="CS29" s="233"/>
      <c r="CT29" s="234"/>
      <c r="CU29" s="233"/>
      <c r="CV29" s="234"/>
      <c r="CW29" s="233"/>
      <c r="CX29" s="234"/>
      <c r="CY29" s="233"/>
      <c r="CZ29" s="234"/>
    </row>
    <row r="30" spans="3:104" ht="15" x14ac:dyDescent="0.3">
      <c r="C30" s="286" t="str">
        <f>+Objetivos!B32</f>
        <v>Mejorar Comida</v>
      </c>
      <c r="D30" s="287"/>
      <c r="E30" s="287"/>
      <c r="F30" s="287"/>
      <c r="G30" s="287"/>
      <c r="H30" s="287"/>
      <c r="I30" s="287"/>
      <c r="J30" s="287"/>
      <c r="K30" s="287"/>
      <c r="L30" s="287"/>
      <c r="M30" s="287"/>
      <c r="N30" s="287"/>
      <c r="O30" s="287"/>
      <c r="P30" s="287"/>
      <c r="Q30" s="287"/>
      <c r="R30" s="287"/>
      <c r="S30" s="287"/>
      <c r="T30" s="287"/>
      <c r="U30" s="233"/>
      <c r="V30" s="234"/>
      <c r="W30" s="233"/>
      <c r="X30" s="234"/>
      <c r="Y30" s="233"/>
      <c r="Z30" s="234"/>
      <c r="AA30" s="233"/>
      <c r="AB30" s="234"/>
      <c r="AC30" s="233"/>
      <c r="AD30" s="234"/>
      <c r="AE30" s="233"/>
      <c r="AF30" s="234"/>
      <c r="AG30" s="233"/>
      <c r="AH30" s="234"/>
      <c r="AI30" s="233"/>
      <c r="AJ30" s="234"/>
      <c r="AK30" s="233"/>
      <c r="AL30" s="234"/>
      <c r="AM30" s="233"/>
      <c r="AN30" s="234"/>
      <c r="AO30" s="233"/>
      <c r="AP30" s="234"/>
      <c r="AQ30" s="233"/>
      <c r="AR30" s="234"/>
      <c r="AS30" s="233"/>
      <c r="AT30" s="234"/>
      <c r="AU30" s="233"/>
      <c r="AV30" s="234"/>
      <c r="AW30" s="233"/>
      <c r="AX30" s="234"/>
      <c r="AY30" s="233"/>
      <c r="AZ30" s="234"/>
      <c r="BA30" s="233"/>
      <c r="BB30" s="234"/>
      <c r="BC30" s="233"/>
      <c r="BD30" s="234"/>
      <c r="BE30" s="233"/>
      <c r="BF30" s="234"/>
      <c r="BG30" s="233"/>
      <c r="BH30" s="234"/>
      <c r="BI30" s="233"/>
      <c r="BJ30" s="234"/>
      <c r="BK30" s="281"/>
      <c r="BL30" s="282"/>
      <c r="BM30" s="281"/>
      <c r="BN30" s="282"/>
      <c r="BO30" s="281"/>
      <c r="BP30" s="282"/>
      <c r="BQ30" s="281"/>
      <c r="BR30" s="282"/>
      <c r="BS30" s="281"/>
      <c r="BT30" s="282"/>
      <c r="BU30" s="281"/>
      <c r="BV30" s="282"/>
      <c r="BW30" s="233"/>
      <c r="BX30" s="234"/>
      <c r="BY30" s="233"/>
      <c r="BZ30" s="234"/>
      <c r="CA30" s="233"/>
      <c r="CB30" s="234"/>
      <c r="CC30" s="233"/>
      <c r="CD30" s="234"/>
      <c r="CE30" s="233"/>
      <c r="CF30" s="234"/>
      <c r="CG30" s="233"/>
      <c r="CH30" s="234"/>
      <c r="CI30" s="233"/>
      <c r="CJ30" s="234"/>
      <c r="CK30" s="233"/>
      <c r="CL30" s="234"/>
      <c r="CM30" s="233"/>
      <c r="CN30" s="234"/>
      <c r="CO30" s="281">
        <f>+RRHH2!BJ28</f>
        <v>3</v>
      </c>
      <c r="CP30" s="282"/>
      <c r="CQ30" s="281">
        <f>+RRHH2!BJ30</f>
        <v>3</v>
      </c>
      <c r="CR30" s="282"/>
      <c r="CS30" s="281">
        <f>+RRHH2!BJ32</f>
        <v>3</v>
      </c>
      <c r="CT30" s="282"/>
      <c r="CU30" s="233"/>
      <c r="CV30" s="234"/>
      <c r="CW30" s="233"/>
      <c r="CX30" s="234"/>
      <c r="CY30" s="233"/>
      <c r="CZ30" s="234"/>
    </row>
    <row r="31" spans="3:104" ht="15" x14ac:dyDescent="0.3">
      <c r="C31" s="286" t="str">
        <f>+Objetivos!B33</f>
        <v>Reducir Bajas Laborales</v>
      </c>
      <c r="D31" s="287"/>
      <c r="E31" s="287"/>
      <c r="F31" s="287"/>
      <c r="G31" s="287"/>
      <c r="H31" s="287"/>
      <c r="I31" s="287"/>
      <c r="J31" s="287"/>
      <c r="K31" s="287"/>
      <c r="L31" s="287"/>
      <c r="M31" s="287"/>
      <c r="N31" s="287"/>
      <c r="O31" s="287"/>
      <c r="P31" s="287"/>
      <c r="Q31" s="287"/>
      <c r="R31" s="287"/>
      <c r="S31" s="287"/>
      <c r="T31" s="287"/>
      <c r="U31" s="233"/>
      <c r="V31" s="234"/>
      <c r="W31" s="233"/>
      <c r="X31" s="234"/>
      <c r="Y31" s="233"/>
      <c r="Z31" s="234"/>
      <c r="AA31" s="233"/>
      <c r="AB31" s="234"/>
      <c r="AC31" s="233"/>
      <c r="AD31" s="234"/>
      <c r="AE31" s="233"/>
      <c r="AF31" s="234"/>
      <c r="AG31" s="233"/>
      <c r="AH31" s="234"/>
      <c r="AI31" s="233"/>
      <c r="AJ31" s="234"/>
      <c r="AK31" s="233"/>
      <c r="AL31" s="234"/>
      <c r="AM31" s="233"/>
      <c r="AN31" s="234"/>
      <c r="AO31" s="233"/>
      <c r="AP31" s="234"/>
      <c r="AQ31" s="233"/>
      <c r="AR31" s="234"/>
      <c r="AS31" s="233"/>
      <c r="AT31" s="234"/>
      <c r="AU31" s="233"/>
      <c r="AV31" s="234"/>
      <c r="AW31" s="233"/>
      <c r="AX31" s="234"/>
      <c r="AY31" s="233"/>
      <c r="AZ31" s="234"/>
      <c r="BA31" s="233"/>
      <c r="BB31" s="234"/>
      <c r="BC31" s="233"/>
      <c r="BD31" s="234"/>
      <c r="BE31" s="233"/>
      <c r="BF31" s="234"/>
      <c r="BG31" s="233"/>
      <c r="BH31" s="234"/>
      <c r="BI31" s="233"/>
      <c r="BJ31" s="234"/>
      <c r="BK31" s="233"/>
      <c r="BL31" s="234"/>
      <c r="BM31" s="233"/>
      <c r="BN31" s="234"/>
      <c r="BO31" s="233"/>
      <c r="BP31" s="234"/>
      <c r="BQ31" s="233"/>
      <c r="BR31" s="234"/>
      <c r="BS31" s="233"/>
      <c r="BT31" s="234"/>
      <c r="BU31" s="233"/>
      <c r="BV31" s="234"/>
      <c r="BW31" s="233"/>
      <c r="BX31" s="234"/>
      <c r="BY31" s="233"/>
      <c r="BZ31" s="234"/>
      <c r="CA31" s="233"/>
      <c r="CB31" s="234"/>
      <c r="CC31" s="233"/>
      <c r="CD31" s="234"/>
      <c r="CE31" s="233"/>
      <c r="CF31" s="234"/>
      <c r="CG31" s="233"/>
      <c r="CH31" s="234"/>
      <c r="CI31" s="233"/>
      <c r="CJ31" s="234"/>
      <c r="CK31" s="233"/>
      <c r="CL31" s="234"/>
      <c r="CM31" s="233"/>
      <c r="CN31" s="234"/>
      <c r="CO31" s="233"/>
      <c r="CP31" s="234"/>
      <c r="CQ31" s="233"/>
      <c r="CR31" s="234"/>
      <c r="CS31" s="233"/>
      <c r="CT31" s="234"/>
      <c r="CU31" s="281">
        <f>+RRHH3!BJ28</f>
        <v>3</v>
      </c>
      <c r="CV31" s="282"/>
      <c r="CW31" s="281">
        <f>+RRHH3!BJ30</f>
        <v>3</v>
      </c>
      <c r="CX31" s="282"/>
      <c r="CY31" s="281">
        <f>+RRHH3!BJ32</f>
        <v>3</v>
      </c>
      <c r="CZ31" s="282"/>
    </row>
    <row r="33" spans="1:1" x14ac:dyDescent="0.3">
      <c r="A33" s="13"/>
    </row>
  </sheetData>
  <customSheetViews>
    <customSheetView guid="{866E79C6-ED26-4269-9589-BDD48744743B}" showGridLines="0" showRowCol="0" hiddenRows="1" hiddenColumns="1">
      <selection activeCell="A2" sqref="A2"/>
      <pageMargins left="0.511811024" right="0.511811024" top="0.78740157499999996" bottom="0.78740157499999996" header="0.31496062000000002" footer="0.31496062000000002"/>
      <pageSetup paperSize="9" orientation="portrait" horizontalDpi="4294967293" verticalDpi="4294967293" r:id="rId1"/>
    </customSheetView>
  </customSheetViews>
  <mergeCells count="649">
    <mergeCell ref="B6:C6"/>
    <mergeCell ref="C21:T21"/>
    <mergeCell ref="C20:T20"/>
    <mergeCell ref="C19:T19"/>
    <mergeCell ref="C18:T18"/>
    <mergeCell ref="C28:T28"/>
    <mergeCell ref="C22:T22"/>
    <mergeCell ref="C25:T25"/>
    <mergeCell ref="C26:T26"/>
    <mergeCell ref="AG9:AH17"/>
    <mergeCell ref="AI9:AJ17"/>
    <mergeCell ref="AC9:AD17"/>
    <mergeCell ref="AA9:AB17"/>
    <mergeCell ref="C29:T29"/>
    <mergeCell ref="C30:T30"/>
    <mergeCell ref="C27:T27"/>
    <mergeCell ref="C23:T23"/>
    <mergeCell ref="C24:T24"/>
    <mergeCell ref="Y9:Z17"/>
    <mergeCell ref="W9:X17"/>
    <mergeCell ref="U9:V17"/>
    <mergeCell ref="S9:T17"/>
    <mergeCell ref="C17:R17"/>
    <mergeCell ref="AE9:AF17"/>
    <mergeCell ref="AI19:AJ19"/>
    <mergeCell ref="U18:V18"/>
    <mergeCell ref="W18:X18"/>
    <mergeCell ref="Y18:Z18"/>
    <mergeCell ref="AA18:AB18"/>
    <mergeCell ref="AC18:AD18"/>
    <mergeCell ref="AE18:AF18"/>
    <mergeCell ref="U21:V21"/>
    <mergeCell ref="W21:X21"/>
    <mergeCell ref="AI18:AJ18"/>
    <mergeCell ref="U19:V19"/>
    <mergeCell ref="W19:X19"/>
    <mergeCell ref="Y19:Z19"/>
    <mergeCell ref="AA19:AB19"/>
    <mergeCell ref="AC19:AD19"/>
    <mergeCell ref="AE19:AF19"/>
    <mergeCell ref="AG19:AH19"/>
    <mergeCell ref="U20:V20"/>
    <mergeCell ref="W20:X20"/>
    <mergeCell ref="Y20:Z20"/>
    <mergeCell ref="AA20:AB20"/>
    <mergeCell ref="AC20:AD20"/>
    <mergeCell ref="AE20:AF20"/>
    <mergeCell ref="AG20:AH20"/>
    <mergeCell ref="AI20:AJ20"/>
    <mergeCell ref="AG18:AH18"/>
    <mergeCell ref="Y21:Z21"/>
    <mergeCell ref="AA21:AB21"/>
    <mergeCell ref="AC21:AD21"/>
    <mergeCell ref="AE21:AF21"/>
    <mergeCell ref="AG23:AH23"/>
    <mergeCell ref="AI23:AJ23"/>
    <mergeCell ref="AG22:AH22"/>
    <mergeCell ref="AI22:AJ22"/>
    <mergeCell ref="AG21:AH21"/>
    <mergeCell ref="AI21:AJ21"/>
    <mergeCell ref="U22:V22"/>
    <mergeCell ref="W22:X22"/>
    <mergeCell ref="Y22:Z22"/>
    <mergeCell ref="AA22:AB22"/>
    <mergeCell ref="AC22:AD22"/>
    <mergeCell ref="AE22:AF22"/>
    <mergeCell ref="U23:V23"/>
    <mergeCell ref="W23:X23"/>
    <mergeCell ref="Y23:Z23"/>
    <mergeCell ref="AA23:AB23"/>
    <mergeCell ref="AC23:AD23"/>
    <mergeCell ref="AE23:AF23"/>
    <mergeCell ref="U24:V24"/>
    <mergeCell ref="W24:X24"/>
    <mergeCell ref="Y24:Z24"/>
    <mergeCell ref="AA24:AB24"/>
    <mergeCell ref="AC24:AD24"/>
    <mergeCell ref="AE24:AF24"/>
    <mergeCell ref="U25:V25"/>
    <mergeCell ref="W25:X25"/>
    <mergeCell ref="Y25:Z25"/>
    <mergeCell ref="AA25:AB25"/>
    <mergeCell ref="AC25:AD25"/>
    <mergeCell ref="AE25:AF25"/>
    <mergeCell ref="U26:V26"/>
    <mergeCell ref="W26:X26"/>
    <mergeCell ref="Y26:Z26"/>
    <mergeCell ref="AA26:AB26"/>
    <mergeCell ref="AC26:AD26"/>
    <mergeCell ref="AE26:AF26"/>
    <mergeCell ref="AE28:AF28"/>
    <mergeCell ref="U27:V27"/>
    <mergeCell ref="W27:X27"/>
    <mergeCell ref="Y27:Z27"/>
    <mergeCell ref="AA27:AB27"/>
    <mergeCell ref="AC27:AD27"/>
    <mergeCell ref="AE27:AF27"/>
    <mergeCell ref="U28:V28"/>
    <mergeCell ref="W28:X28"/>
    <mergeCell ref="Y28:Z28"/>
    <mergeCell ref="AA28:AB28"/>
    <mergeCell ref="AC28:AD28"/>
    <mergeCell ref="U29:V29"/>
    <mergeCell ref="W29:X29"/>
    <mergeCell ref="Y29:Z29"/>
    <mergeCell ref="AA29:AB29"/>
    <mergeCell ref="AC29:AD29"/>
    <mergeCell ref="AE29:AF29"/>
    <mergeCell ref="AG31:AH31"/>
    <mergeCell ref="C31:T31"/>
    <mergeCell ref="AG27:AH27"/>
    <mergeCell ref="U30:V30"/>
    <mergeCell ref="W30:X30"/>
    <mergeCell ref="Y30:Z30"/>
    <mergeCell ref="AA30:AB30"/>
    <mergeCell ref="AC30:AD30"/>
    <mergeCell ref="AE30:AF30"/>
    <mergeCell ref="AG30:AH30"/>
    <mergeCell ref="U31:V31"/>
    <mergeCell ref="W31:X31"/>
    <mergeCell ref="Y31:Z31"/>
    <mergeCell ref="AA31:AB31"/>
    <mergeCell ref="AC31:AD31"/>
    <mergeCell ref="AE31:AF31"/>
    <mergeCell ref="AG25:AH25"/>
    <mergeCell ref="AK23:AL23"/>
    <mergeCell ref="AG29:AH29"/>
    <mergeCell ref="AI29:AJ29"/>
    <mergeCell ref="AG28:AH28"/>
    <mergeCell ref="AI28:AJ28"/>
    <mergeCell ref="AG26:AH26"/>
    <mergeCell ref="AI26:AJ26"/>
    <mergeCell ref="AG24:AH24"/>
    <mergeCell ref="AI24:AJ24"/>
    <mergeCell ref="AI25:AJ25"/>
    <mergeCell ref="AK28:AL28"/>
    <mergeCell ref="AK29:AL29"/>
    <mergeCell ref="AM30:AN30"/>
    <mergeCell ref="AM31:AN31"/>
    <mergeCell ref="AM26:AN26"/>
    <mergeCell ref="AM27:AN27"/>
    <mergeCell ref="AM28:AN28"/>
    <mergeCell ref="AK30:AL30"/>
    <mergeCell ref="AI30:AJ30"/>
    <mergeCell ref="AM29:AN29"/>
    <mergeCell ref="AK31:AL31"/>
    <mergeCell ref="AI31:AJ31"/>
    <mergeCell ref="AK27:AL27"/>
    <mergeCell ref="AI27:AJ27"/>
    <mergeCell ref="AO9:AP17"/>
    <mergeCell ref="AO18:AP18"/>
    <mergeCell ref="AO19:AP19"/>
    <mergeCell ref="AO20:AP20"/>
    <mergeCell ref="AO21:AP21"/>
    <mergeCell ref="AO22:AP22"/>
    <mergeCell ref="AQ9:AR17"/>
    <mergeCell ref="AQ18:AR18"/>
    <mergeCell ref="AQ19:AR19"/>
    <mergeCell ref="AQ20:AR20"/>
    <mergeCell ref="AQ21:AR21"/>
    <mergeCell ref="AQ22:AR22"/>
    <mergeCell ref="AK9:AL17"/>
    <mergeCell ref="AK18:AL18"/>
    <mergeCell ref="AK19:AL19"/>
    <mergeCell ref="AK20:AL20"/>
    <mergeCell ref="AK21:AL21"/>
    <mergeCell ref="AK22:AL22"/>
    <mergeCell ref="AM9:AN17"/>
    <mergeCell ref="AM18:AN18"/>
    <mergeCell ref="AM19:AN19"/>
    <mergeCell ref="AM20:AN20"/>
    <mergeCell ref="AM21:AN21"/>
    <mergeCell ref="AM22:AN22"/>
    <mergeCell ref="AO28:AP28"/>
    <mergeCell ref="AO29:AP29"/>
    <mergeCell ref="AQ30:AR30"/>
    <mergeCell ref="AQ31:AR31"/>
    <mergeCell ref="AM23:AN23"/>
    <mergeCell ref="AK24:AL24"/>
    <mergeCell ref="AK25:AL25"/>
    <mergeCell ref="AO30:AP30"/>
    <mergeCell ref="AO31:AP31"/>
    <mergeCell ref="AQ26:AR26"/>
    <mergeCell ref="AQ27:AR27"/>
    <mergeCell ref="AQ28:AR28"/>
    <mergeCell ref="AQ29:AR29"/>
    <mergeCell ref="AQ23:AR23"/>
    <mergeCell ref="AO24:AP24"/>
    <mergeCell ref="AO25:AP25"/>
    <mergeCell ref="AO26:AP26"/>
    <mergeCell ref="AO27:AP27"/>
    <mergeCell ref="AO23:AP23"/>
    <mergeCell ref="AM24:AN24"/>
    <mergeCell ref="AM25:AN25"/>
    <mergeCell ref="AQ24:AR24"/>
    <mergeCell ref="AQ25:AR25"/>
    <mergeCell ref="AK26:AL26"/>
    <mergeCell ref="AU31:AV31"/>
    <mergeCell ref="AU26:AV26"/>
    <mergeCell ref="AU27:AV27"/>
    <mergeCell ref="AU28:AV28"/>
    <mergeCell ref="AU29:AV29"/>
    <mergeCell ref="AS25:AT25"/>
    <mergeCell ref="AS26:AT26"/>
    <mergeCell ref="AS27:AT27"/>
    <mergeCell ref="AS28:AT28"/>
    <mergeCell ref="AS29:AT29"/>
    <mergeCell ref="AU30:AV30"/>
    <mergeCell ref="AS31:AT31"/>
    <mergeCell ref="AU25:AV25"/>
    <mergeCell ref="AS30:AT30"/>
    <mergeCell ref="AS24:AT24"/>
    <mergeCell ref="AW23:AX23"/>
    <mergeCell ref="AU24:AV24"/>
    <mergeCell ref="AS19:AT19"/>
    <mergeCell ref="AS20:AT20"/>
    <mergeCell ref="AS21:AT21"/>
    <mergeCell ref="AS22:AT22"/>
    <mergeCell ref="AS23:AT23"/>
    <mergeCell ref="AS9:AT17"/>
    <mergeCell ref="AS18:AT18"/>
    <mergeCell ref="AW24:AX24"/>
    <mergeCell ref="AW9:AX17"/>
    <mergeCell ref="AW18:AX18"/>
    <mergeCell ref="AW19:AX19"/>
    <mergeCell ref="AW20:AX20"/>
    <mergeCell ref="AW21:AX21"/>
    <mergeCell ref="AW22:AX22"/>
    <mergeCell ref="AY9:AZ17"/>
    <mergeCell ref="AY18:AZ18"/>
    <mergeCell ref="AY19:AZ19"/>
    <mergeCell ref="AY20:AZ20"/>
    <mergeCell ref="AY21:AZ21"/>
    <mergeCell ref="AY22:AZ22"/>
    <mergeCell ref="AY23:AZ23"/>
    <mergeCell ref="AU9:AV17"/>
    <mergeCell ref="AU18:AV18"/>
    <mergeCell ref="AU19:AV19"/>
    <mergeCell ref="AU20:AV20"/>
    <mergeCell ref="AU21:AV21"/>
    <mergeCell ref="AU22:AV22"/>
    <mergeCell ref="AU23:AV23"/>
    <mergeCell ref="AY31:AZ31"/>
    <mergeCell ref="BA23:BB23"/>
    <mergeCell ref="AY24:AZ24"/>
    <mergeCell ref="AY25:AZ25"/>
    <mergeCell ref="BC24:BD24"/>
    <mergeCell ref="BC25:BD25"/>
    <mergeCell ref="AW31:AX31"/>
    <mergeCell ref="AW26:AX26"/>
    <mergeCell ref="AW27:AX27"/>
    <mergeCell ref="AW28:AX28"/>
    <mergeCell ref="AW29:AX29"/>
    <mergeCell ref="AW25:AX25"/>
    <mergeCell ref="AW30:AX30"/>
    <mergeCell ref="AY30:AZ30"/>
    <mergeCell ref="AY26:AZ26"/>
    <mergeCell ref="AY27:AZ27"/>
    <mergeCell ref="AY28:AZ28"/>
    <mergeCell ref="AY29:AZ29"/>
    <mergeCell ref="BA9:BB17"/>
    <mergeCell ref="BA18:BB18"/>
    <mergeCell ref="BA19:BB19"/>
    <mergeCell ref="BA20:BB20"/>
    <mergeCell ref="BA21:BB21"/>
    <mergeCell ref="BA22:BB22"/>
    <mergeCell ref="BC30:BD30"/>
    <mergeCell ref="BC31:BD31"/>
    <mergeCell ref="BC26:BD26"/>
    <mergeCell ref="BC27:BD27"/>
    <mergeCell ref="BC28:BD28"/>
    <mergeCell ref="BC29:BD29"/>
    <mergeCell ref="BA24:BB24"/>
    <mergeCell ref="BA25:BB25"/>
    <mergeCell ref="BA26:BB26"/>
    <mergeCell ref="BA27:BB27"/>
    <mergeCell ref="BA28:BB28"/>
    <mergeCell ref="BA29:BB29"/>
    <mergeCell ref="BA30:BB30"/>
    <mergeCell ref="BA31:BB31"/>
    <mergeCell ref="BC9:BD17"/>
    <mergeCell ref="BC18:BD18"/>
    <mergeCell ref="BE29:BF29"/>
    <mergeCell ref="BG30:BH30"/>
    <mergeCell ref="BG31:BH31"/>
    <mergeCell ref="BI30:BJ30"/>
    <mergeCell ref="BE31:BF31"/>
    <mergeCell ref="BC19:BD19"/>
    <mergeCell ref="BC20:BD20"/>
    <mergeCell ref="BC21:BD21"/>
    <mergeCell ref="BC22:BD22"/>
    <mergeCell ref="BC23:BD23"/>
    <mergeCell ref="BG26:BH26"/>
    <mergeCell ref="BG27:BH27"/>
    <mergeCell ref="BG28:BH28"/>
    <mergeCell ref="BG29:BH29"/>
    <mergeCell ref="BI31:BJ31"/>
    <mergeCell ref="BE30:BF30"/>
    <mergeCell ref="BE19:BF19"/>
    <mergeCell ref="BE20:BF20"/>
    <mergeCell ref="BE21:BF21"/>
    <mergeCell ref="BE22:BF22"/>
    <mergeCell ref="BE23:BF23"/>
    <mergeCell ref="BE24:BF24"/>
    <mergeCell ref="BE25:BF25"/>
    <mergeCell ref="BE9:BF17"/>
    <mergeCell ref="BE18:BF18"/>
    <mergeCell ref="BE26:BF26"/>
    <mergeCell ref="BE27:BF27"/>
    <mergeCell ref="BE28:BF28"/>
    <mergeCell ref="BI9:BJ17"/>
    <mergeCell ref="BI18:BJ18"/>
    <mergeCell ref="BI19:BJ19"/>
    <mergeCell ref="BI20:BJ20"/>
    <mergeCell ref="BI21:BJ21"/>
    <mergeCell ref="BI22:BJ22"/>
    <mergeCell ref="BI23:BJ23"/>
    <mergeCell ref="BG9:BH17"/>
    <mergeCell ref="BG18:BH18"/>
    <mergeCell ref="BG19:BH19"/>
    <mergeCell ref="BG20:BH20"/>
    <mergeCell ref="BG21:BH21"/>
    <mergeCell ref="BG22:BH22"/>
    <mergeCell ref="BG23:BH23"/>
    <mergeCell ref="BG24:BH24"/>
    <mergeCell ref="BG25:BH25"/>
    <mergeCell ref="BW23:BX23"/>
    <mergeCell ref="BI24:BJ24"/>
    <mergeCell ref="BW24:BX24"/>
    <mergeCell ref="BW18:BX18"/>
    <mergeCell ref="BW19:BX19"/>
    <mergeCell ref="BW20:BX20"/>
    <mergeCell ref="BW21:BX21"/>
    <mergeCell ref="BW22:BX22"/>
    <mergeCell ref="BK20:BL20"/>
    <mergeCell ref="BM20:BN20"/>
    <mergeCell ref="BO20:BP20"/>
    <mergeCell ref="BQ20:BR20"/>
    <mergeCell ref="BS20:BT20"/>
    <mergeCell ref="BU20:BV20"/>
    <mergeCell ref="BQ22:BR22"/>
    <mergeCell ref="BS22:BT22"/>
    <mergeCell ref="BU22:BV22"/>
    <mergeCell ref="BO22:BP22"/>
    <mergeCell ref="BU23:BV23"/>
    <mergeCell ref="BU24:BV24"/>
    <mergeCell ref="BO23:BP23"/>
    <mergeCell ref="BQ23:BR23"/>
    <mergeCell ref="BY18:BZ18"/>
    <mergeCell ref="BY19:BZ19"/>
    <mergeCell ref="BY20:BZ20"/>
    <mergeCell ref="BY21:BZ21"/>
    <mergeCell ref="BI29:BJ29"/>
    <mergeCell ref="BW30:BX30"/>
    <mergeCell ref="BW31:BX31"/>
    <mergeCell ref="BW25:BX25"/>
    <mergeCell ref="BY25:BZ25"/>
    <mergeCell ref="BY30:BZ30"/>
    <mergeCell ref="BY31:BZ31"/>
    <mergeCell ref="BW29:BX29"/>
    <mergeCell ref="BI25:BJ25"/>
    <mergeCell ref="BI26:BJ26"/>
    <mergeCell ref="BI27:BJ27"/>
    <mergeCell ref="BI28:BJ28"/>
    <mergeCell ref="BW26:BX26"/>
    <mergeCell ref="BW27:BX27"/>
    <mergeCell ref="BW28:BX28"/>
    <mergeCell ref="BK28:BL28"/>
    <mergeCell ref="BK25:BL25"/>
    <mergeCell ref="BU21:BV21"/>
    <mergeCell ref="BK22:BL22"/>
    <mergeCell ref="BM22:BN22"/>
    <mergeCell ref="BY22:BZ22"/>
    <mergeCell ref="BY23:BZ23"/>
    <mergeCell ref="BY28:BZ28"/>
    <mergeCell ref="BY29:BZ29"/>
    <mergeCell ref="BY24:BZ24"/>
    <mergeCell ref="BY26:BZ26"/>
    <mergeCell ref="BY27:BZ27"/>
    <mergeCell ref="CG20:CH20"/>
    <mergeCell ref="CI22:CJ22"/>
    <mergeCell ref="CI23:CJ23"/>
    <mergeCell ref="CG25:CH25"/>
    <mergeCell ref="CG21:CH21"/>
    <mergeCell ref="CG22:CH22"/>
    <mergeCell ref="CC26:CD26"/>
    <mergeCell ref="CC27:CD27"/>
    <mergeCell ref="CI20:CJ20"/>
    <mergeCell ref="CC23:CD23"/>
    <mergeCell ref="CA23:CB23"/>
    <mergeCell ref="CK9:CL17"/>
    <mergeCell ref="CC9:CD17"/>
    <mergeCell ref="CG19:CH19"/>
    <mergeCell ref="CI18:CJ18"/>
    <mergeCell ref="CI19:CJ19"/>
    <mergeCell ref="CK18:CL18"/>
    <mergeCell ref="CK19:CL19"/>
    <mergeCell ref="CK20:CL20"/>
    <mergeCell ref="CK21:CL21"/>
    <mergeCell ref="CC18:CD18"/>
    <mergeCell ref="CC19:CD19"/>
    <mergeCell ref="CC20:CD20"/>
    <mergeCell ref="CI21:CJ21"/>
    <mergeCell ref="CA18:CB18"/>
    <mergeCell ref="CA19:CB19"/>
    <mergeCell ref="CA20:CB20"/>
    <mergeCell ref="CA21:CB21"/>
    <mergeCell ref="CA22:CB22"/>
    <mergeCell ref="CI9:CJ17"/>
    <mergeCell ref="CE9:CF17"/>
    <mergeCell ref="CG9:CH17"/>
    <mergeCell ref="CG18:CH18"/>
    <mergeCell ref="CA31:CB31"/>
    <mergeCell ref="CA24:CB24"/>
    <mergeCell ref="CA29:CB29"/>
    <mergeCell ref="CA25:CB25"/>
    <mergeCell ref="CC25:CD25"/>
    <mergeCell ref="CE25:CF25"/>
    <mergeCell ref="CG24:CH24"/>
    <mergeCell ref="CE31:CF31"/>
    <mergeCell ref="CA26:CB26"/>
    <mergeCell ref="CA27:CB27"/>
    <mergeCell ref="CA28:CB28"/>
    <mergeCell ref="CG27:CH27"/>
    <mergeCell ref="CG28:CH28"/>
    <mergeCell ref="CG29:CH29"/>
    <mergeCell ref="CC24:CD24"/>
    <mergeCell ref="CC31:CD31"/>
    <mergeCell ref="CC30:CD30"/>
    <mergeCell ref="CC21:CD21"/>
    <mergeCell ref="CC22:CD22"/>
    <mergeCell ref="CG23:CH23"/>
    <mergeCell ref="CG30:CH30"/>
    <mergeCell ref="CU30:CV30"/>
    <mergeCell ref="CQ31:CR31"/>
    <mergeCell ref="CE30:CF30"/>
    <mergeCell ref="CE27:CF27"/>
    <mergeCell ref="CE28:CF28"/>
    <mergeCell ref="CE29:CF29"/>
    <mergeCell ref="CU23:CV23"/>
    <mergeCell ref="CU24:CV24"/>
    <mergeCell ref="CG31:CH31"/>
    <mergeCell ref="CK31:CL31"/>
    <mergeCell ref="CM30:CN30"/>
    <mergeCell ref="CO30:CP30"/>
    <mergeCell ref="CM27:CN27"/>
    <mergeCell ref="CK22:CL22"/>
    <mergeCell ref="CO31:CP31"/>
    <mergeCell ref="CW30:CX30"/>
    <mergeCell ref="CE18:CF18"/>
    <mergeCell ref="CE19:CF19"/>
    <mergeCell ref="CE20:CF20"/>
    <mergeCell ref="CE21:CF21"/>
    <mergeCell ref="CE23:CF23"/>
    <mergeCell ref="CE22:CF22"/>
    <mergeCell ref="CE24:CF24"/>
    <mergeCell ref="CK29:CL29"/>
    <mergeCell ref="CK25:CL25"/>
    <mergeCell ref="CI29:CJ29"/>
    <mergeCell ref="CK26:CL26"/>
    <mergeCell ref="CK23:CL23"/>
    <mergeCell ref="CK24:CL24"/>
    <mergeCell ref="CW24:CX24"/>
    <mergeCell ref="CU25:CV25"/>
    <mergeCell ref="CW25:CX25"/>
    <mergeCell ref="CS23:CT23"/>
    <mergeCell ref="CQ24:CR24"/>
    <mergeCell ref="CI24:CJ24"/>
    <mergeCell ref="CM28:CN28"/>
    <mergeCell ref="CI30:CJ30"/>
    <mergeCell ref="CI26:CJ26"/>
    <mergeCell ref="CI28:CJ28"/>
    <mergeCell ref="CQ20:CR20"/>
    <mergeCell ref="CQ21:CR21"/>
    <mergeCell ref="CW26:CX26"/>
    <mergeCell ref="CW27:CX27"/>
    <mergeCell ref="CW28:CX28"/>
    <mergeCell ref="CW29:CX29"/>
    <mergeCell ref="CY9:CZ17"/>
    <mergeCell ref="CM18:CN18"/>
    <mergeCell ref="CM19:CN19"/>
    <mergeCell ref="CM20:CN20"/>
    <mergeCell ref="CM21:CN21"/>
    <mergeCell ref="CM22:CN22"/>
    <mergeCell ref="CO18:CP18"/>
    <mergeCell ref="CO19:CP19"/>
    <mergeCell ref="CS9:CT17"/>
    <mergeCell ref="CY18:CZ18"/>
    <mergeCell ref="CU22:CV22"/>
    <mergeCell ref="CW22:CX22"/>
    <mergeCell ref="CW9:CX17"/>
    <mergeCell ref="CS20:CT20"/>
    <mergeCell ref="CS21:CT21"/>
    <mergeCell ref="CS22:CT22"/>
    <mergeCell ref="CW19:CX19"/>
    <mergeCell ref="CO21:CP21"/>
    <mergeCell ref="CO22:CP22"/>
    <mergeCell ref="CU9:CV17"/>
    <mergeCell ref="CW18:CX18"/>
    <mergeCell ref="CM9:CN17"/>
    <mergeCell ref="BY9:BZ17"/>
    <mergeCell ref="CA9:CB17"/>
    <mergeCell ref="CS18:CT18"/>
    <mergeCell ref="CS19:CT19"/>
    <mergeCell ref="CJ6:CL7"/>
    <mergeCell ref="CM7:CZ7"/>
    <mergeCell ref="CS31:CT31"/>
    <mergeCell ref="CS24:CT24"/>
    <mergeCell ref="CS25:CT25"/>
    <mergeCell ref="CS26:CT26"/>
    <mergeCell ref="CS27:CT27"/>
    <mergeCell ref="CS28:CT28"/>
    <mergeCell ref="CS29:CT29"/>
    <mergeCell ref="CY19:CZ19"/>
    <mergeCell ref="CY20:CZ20"/>
    <mergeCell ref="CW20:CX20"/>
    <mergeCell ref="CW21:CX21"/>
    <mergeCell ref="CY21:CZ21"/>
    <mergeCell ref="CY22:CZ22"/>
    <mergeCell ref="CY23:CZ23"/>
    <mergeCell ref="CY24:CZ24"/>
    <mergeCell ref="CW23:CX23"/>
    <mergeCell ref="CK30:CL30"/>
    <mergeCell ref="CM31:CN31"/>
    <mergeCell ref="BO9:BP17"/>
    <mergeCell ref="BQ9:BR17"/>
    <mergeCell ref="BS9:BT17"/>
    <mergeCell ref="BU9:BV17"/>
    <mergeCell ref="BK19:BL19"/>
    <mergeCell ref="BM19:BN19"/>
    <mergeCell ref="BO19:BP19"/>
    <mergeCell ref="BQ19:BR19"/>
    <mergeCell ref="BS19:BT19"/>
    <mergeCell ref="BU19:BV19"/>
    <mergeCell ref="BK18:BL18"/>
    <mergeCell ref="BM18:BN18"/>
    <mergeCell ref="BO18:BP18"/>
    <mergeCell ref="BQ18:BR18"/>
    <mergeCell ref="BS18:BT18"/>
    <mergeCell ref="BU18:BV18"/>
    <mergeCell ref="BW9:BX17"/>
    <mergeCell ref="BK9:BL17"/>
    <mergeCell ref="BM9:BN17"/>
    <mergeCell ref="CQ18:CR18"/>
    <mergeCell ref="CQ19:CR19"/>
    <mergeCell ref="CQ9:CR17"/>
    <mergeCell ref="CO9:CP17"/>
    <mergeCell ref="BM25:BN25"/>
    <mergeCell ref="BO25:BP25"/>
    <mergeCell ref="BQ25:BR25"/>
    <mergeCell ref="BS25:BT25"/>
    <mergeCell ref="BK21:BL21"/>
    <mergeCell ref="BM21:BN21"/>
    <mergeCell ref="BO21:BP21"/>
    <mergeCell ref="BQ21:BR21"/>
    <mergeCell ref="BS21:BT21"/>
    <mergeCell ref="BS23:BT23"/>
    <mergeCell ref="BK24:BL24"/>
    <mergeCell ref="BM24:BN24"/>
    <mergeCell ref="BO24:BP24"/>
    <mergeCell ref="BQ24:BR24"/>
    <mergeCell ref="BS24:BT24"/>
    <mergeCell ref="BK23:BL23"/>
    <mergeCell ref="BM23:BN23"/>
    <mergeCell ref="BK27:BL27"/>
    <mergeCell ref="BM27:BN27"/>
    <mergeCell ref="BO27:BP27"/>
    <mergeCell ref="BQ27:BR27"/>
    <mergeCell ref="BS27:BT27"/>
    <mergeCell ref="BO29:BP29"/>
    <mergeCell ref="BQ29:BR29"/>
    <mergeCell ref="BS29:BT29"/>
    <mergeCell ref="BK29:BL29"/>
    <mergeCell ref="CY31:CZ31"/>
    <mergeCell ref="CY30:CZ30"/>
    <mergeCell ref="BU25:BV25"/>
    <mergeCell ref="CQ25:CR25"/>
    <mergeCell ref="CW31:CX31"/>
    <mergeCell ref="CQ30:CR30"/>
    <mergeCell ref="CQ29:CR29"/>
    <mergeCell ref="CS30:CT30"/>
    <mergeCell ref="CM29:CN29"/>
    <mergeCell ref="CU31:CV31"/>
    <mergeCell ref="CO26:CP26"/>
    <mergeCell ref="CO27:CP27"/>
    <mergeCell ref="CI27:CJ27"/>
    <mergeCell ref="CK27:CL27"/>
    <mergeCell ref="CC28:CD28"/>
    <mergeCell ref="CK28:CL28"/>
    <mergeCell ref="CE26:CF26"/>
    <mergeCell ref="CG26:CH26"/>
    <mergeCell ref="BU30:BV30"/>
    <mergeCell ref="CI31:CJ31"/>
    <mergeCell ref="CM25:CN25"/>
    <mergeCell ref="CO25:CP25"/>
    <mergeCell ref="CO28:CP28"/>
    <mergeCell ref="CO29:CP29"/>
    <mergeCell ref="BS30:BT30"/>
    <mergeCell ref="BU27:BV27"/>
    <mergeCell ref="BS28:BT28"/>
    <mergeCell ref="BU28:BV28"/>
    <mergeCell ref="BM28:BN28"/>
    <mergeCell ref="CY25:CZ25"/>
    <mergeCell ref="CY26:CZ26"/>
    <mergeCell ref="CY27:CZ27"/>
    <mergeCell ref="CY28:CZ28"/>
    <mergeCell ref="CY29:CZ29"/>
    <mergeCell ref="BO28:BP28"/>
    <mergeCell ref="BQ28:BR28"/>
    <mergeCell ref="CI25:CJ25"/>
    <mergeCell ref="CA30:CB30"/>
    <mergeCell ref="CU29:CV29"/>
    <mergeCell ref="CU18:CV18"/>
    <mergeCell ref="CU19:CV19"/>
    <mergeCell ref="CU20:CV20"/>
    <mergeCell ref="CQ23:CR23"/>
    <mergeCell ref="BK31:BL31"/>
    <mergeCell ref="BM31:BN31"/>
    <mergeCell ref="BO31:BP31"/>
    <mergeCell ref="BQ31:BR31"/>
    <mergeCell ref="BS31:BT31"/>
    <mergeCell ref="BU31:BV31"/>
    <mergeCell ref="BM29:BN29"/>
    <mergeCell ref="CC29:CD29"/>
    <mergeCell ref="BK26:BL26"/>
    <mergeCell ref="BM26:BN26"/>
    <mergeCell ref="BO26:BP26"/>
    <mergeCell ref="BQ26:BR26"/>
    <mergeCell ref="BS26:BT26"/>
    <mergeCell ref="BU26:BV26"/>
    <mergeCell ref="BU29:BV29"/>
    <mergeCell ref="BK30:BL30"/>
    <mergeCell ref="BM30:BN30"/>
    <mergeCell ref="BO30:BP30"/>
    <mergeCell ref="BQ30:BR30"/>
    <mergeCell ref="CO23:CP23"/>
    <mergeCell ref="CU21:CV21"/>
    <mergeCell ref="CQ28:CR28"/>
    <mergeCell ref="CM26:CN26"/>
    <mergeCell ref="CQ22:CR22"/>
    <mergeCell ref="CO20:CP20"/>
    <mergeCell ref="CQ26:CR26"/>
    <mergeCell ref="CQ27:CR27"/>
    <mergeCell ref="CU26:CV26"/>
    <mergeCell ref="CU27:CV27"/>
    <mergeCell ref="CU28:CV28"/>
    <mergeCell ref="CM24:CN24"/>
    <mergeCell ref="CM23:CN23"/>
    <mergeCell ref="CO24:CP24"/>
  </mergeCells>
  <conditionalFormatting sqref="B6:C6">
    <cfRule type="iconSet" priority="7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U18:V18">
    <cfRule type="iconSet" priority="6">
      <iconSet iconSet="3Flags" showValue="0">
        <cfvo type="percent" val="0"/>
        <cfvo type="num" val="2"/>
        <cfvo type="num" val="3"/>
      </iconSet>
    </cfRule>
  </conditionalFormatting>
  <conditionalFormatting sqref="U19:V27">
    <cfRule type="iconSet" priority="3">
      <iconSet iconSet="3Flags" showValue="0">
        <cfvo type="percent" val="0"/>
        <cfvo type="num" val="2"/>
        <cfvo type="num" val="3"/>
      </iconSet>
    </cfRule>
  </conditionalFormatting>
  <conditionalFormatting sqref="W18:X18">
    <cfRule type="iconSet" priority="5">
      <iconSet iconSet="3Flags" showValue="0">
        <cfvo type="percent" val="0"/>
        <cfvo type="num" val="2"/>
        <cfvo type="num" val="3"/>
      </iconSet>
    </cfRule>
  </conditionalFormatting>
  <conditionalFormatting sqref="BW29 BY29 CA29">
    <cfRule type="iconSet" priority="1">
      <iconSet iconSet="3Flags" showValue="0">
        <cfvo type="percent" val="0"/>
        <cfvo type="num" val="2"/>
        <cfvo type="num" val="3"/>
      </iconSet>
    </cfRule>
  </conditionalFormatting>
  <conditionalFormatting sqref="CC28 CE28 CG28">
    <cfRule type="iconSet" priority="2">
      <iconSet iconSet="3Flags" showValue="0">
        <cfvo type="percent" val="0"/>
        <cfvo type="num" val="2"/>
        <cfvo type="num" val="3"/>
      </iconSet>
    </cfRule>
  </conditionalFormatting>
  <conditionalFormatting sqref="CY31 CS30 CK29 AG18:AG27 AA18:AA27 AI18:AI27 AE18:AE27 Y18:Y27 AC18:AC27 AK18:AK27 AO18:AO27 AM18:AM27 AQ18:AQ27 AS18:AS27 AU18:AU27 AW18:AW27 BA18:BA27 AY18:AY27 BC18:BC27 BE18:BE27 BG18:BG27 BI18:BI27 CO25:CO27 CM29 CQ30 CC18:CC27 CO30 CE18:CE27 CU31 CI29 CG18:CG27 CI18:CI27 CW31 CK18:CK27 CM18:CM27 BK18:BK30 BQ18:BQ30 BW18:BW27 BM18:BM30 BO18:BO30 BS18:BS30 BU18:BU30 BY18:BY27 CA18:CA27">
    <cfRule type="iconSet" priority="11">
      <iconSet iconSet="3Flags" showValue="0">
        <cfvo type="percent" val="0"/>
        <cfvo type="num" val="2"/>
        <cfvo type="num" val="3"/>
      </iconSet>
    </cfRule>
  </conditionalFormatting>
  <pageMargins left="0.13" right="0.16" top="0.78740157480314965" bottom="0.78740157480314965" header="0.31496062992125984" footer="0.31496062992125984"/>
  <pageSetup paperSize="9" scale="93" orientation="landscape" horizontalDpi="4294967293" verticalDpi="4294967293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3"/>
  <dimension ref="A1:BU81"/>
  <sheetViews>
    <sheetView zoomScaleNormal="100" workbookViewId="0">
      <selection activeCell="B6" sqref="B6:C6"/>
    </sheetView>
  </sheetViews>
  <sheetFormatPr baseColWidth="10" defaultColWidth="9.109375" defaultRowHeight="14.4" x14ac:dyDescent="0.3"/>
  <cols>
    <col min="1" max="1" width="30.6640625" bestFit="1" customWidth="1"/>
    <col min="14" max="14" width="5.77734375" style="98" customWidth="1"/>
    <col min="15" max="15" width="5.77734375" customWidth="1"/>
    <col min="16" max="16" width="29.5546875" bestFit="1" customWidth="1"/>
    <col min="17" max="17" width="9.44140625" bestFit="1" customWidth="1"/>
    <col min="19" max="19" width="9.44140625" bestFit="1" customWidth="1"/>
    <col min="24" max="24" width="11.88671875" bestFit="1" customWidth="1"/>
    <col min="25" max="28" width="9.5546875" bestFit="1" customWidth="1"/>
    <col min="29" max="29" width="5.77734375" style="98" customWidth="1"/>
    <col min="30" max="30" width="5.77734375" customWidth="1"/>
    <col min="31" max="31" width="30.6640625" bestFit="1" customWidth="1"/>
    <col min="32" max="32" width="10.109375" customWidth="1"/>
    <col min="44" max="44" width="5.77734375" style="98" customWidth="1"/>
    <col min="45" max="45" width="5.77734375" customWidth="1"/>
    <col min="46" max="46" width="30.6640625" bestFit="1" customWidth="1"/>
    <col min="47" max="58" width="8" bestFit="1" customWidth="1"/>
    <col min="59" max="59" width="5.77734375" style="98" customWidth="1"/>
    <col min="60" max="60" width="5.77734375" customWidth="1"/>
    <col min="61" max="61" width="31.88671875" bestFit="1" customWidth="1"/>
  </cols>
  <sheetData>
    <row r="1" spans="1:73" x14ac:dyDescent="0.3">
      <c r="A1" s="104" t="s">
        <v>128</v>
      </c>
      <c r="P1" s="104" t="s">
        <v>129</v>
      </c>
      <c r="AE1" s="104" t="s">
        <v>130</v>
      </c>
      <c r="AT1" s="104" t="s">
        <v>1</v>
      </c>
      <c r="BI1" s="104" t="s">
        <v>6</v>
      </c>
    </row>
    <row r="2" spans="1:73" x14ac:dyDescent="0.3">
      <c r="BJ2" s="106" t="s">
        <v>81</v>
      </c>
      <c r="BK2" s="106" t="s">
        <v>19</v>
      </c>
      <c r="BL2" s="106" t="s">
        <v>2</v>
      </c>
      <c r="BM2" s="106" t="s">
        <v>82</v>
      </c>
      <c r="BN2" s="106" t="s">
        <v>18</v>
      </c>
      <c r="BO2" s="106" t="s">
        <v>3</v>
      </c>
      <c r="BP2" s="106" t="s">
        <v>4</v>
      </c>
      <c r="BQ2" s="106" t="s">
        <v>83</v>
      </c>
      <c r="BR2" s="106" t="s">
        <v>131</v>
      </c>
      <c r="BS2" s="106" t="s">
        <v>20</v>
      </c>
      <c r="BT2" s="106" t="s">
        <v>5</v>
      </c>
      <c r="BU2" s="106" t="s">
        <v>84</v>
      </c>
    </row>
    <row r="3" spans="1:73" x14ac:dyDescent="0.3">
      <c r="BI3" t="s">
        <v>140</v>
      </c>
      <c r="BJ3" s="102">
        <f>SUM(BJ8:BJ37)/14</f>
        <v>2.6428571428571428</v>
      </c>
      <c r="BK3" s="102">
        <f t="shared" ref="BK3:BU3" si="0">SUM(BK8:BK37)/14</f>
        <v>2.7142857142857144</v>
      </c>
      <c r="BL3" s="102">
        <f t="shared" si="0"/>
        <v>2.6428571428571428</v>
      </c>
      <c r="BM3" s="102">
        <f t="shared" si="0"/>
        <v>2.7142857142857144</v>
      </c>
      <c r="BN3" s="102">
        <f t="shared" si="0"/>
        <v>2.7857142857142856</v>
      </c>
      <c r="BO3" s="102">
        <f t="shared" si="0"/>
        <v>2.8571428571428572</v>
      </c>
      <c r="BP3" s="102">
        <f t="shared" si="0"/>
        <v>2.7142857142857144</v>
      </c>
      <c r="BQ3" s="102">
        <f t="shared" si="0"/>
        <v>2.6428571428571428</v>
      </c>
      <c r="BR3" s="102">
        <f t="shared" si="0"/>
        <v>2.7142857142857144</v>
      </c>
      <c r="BS3" s="102">
        <f t="shared" si="0"/>
        <v>2.7142857142857144</v>
      </c>
      <c r="BT3" s="102">
        <f t="shared" si="0"/>
        <v>2.3571428571428572</v>
      </c>
      <c r="BU3" s="102">
        <f t="shared" si="0"/>
        <v>2.5714285714285716</v>
      </c>
    </row>
    <row r="4" spans="1:73" x14ac:dyDescent="0.3">
      <c r="AF4" s="106" t="s">
        <v>81</v>
      </c>
      <c r="AG4" s="106" t="s">
        <v>19</v>
      </c>
      <c r="AH4" s="106" t="s">
        <v>2</v>
      </c>
      <c r="AI4" s="106" t="s">
        <v>82</v>
      </c>
      <c r="AJ4" s="106" t="s">
        <v>18</v>
      </c>
      <c r="AK4" s="106" t="s">
        <v>3</v>
      </c>
      <c r="AL4" s="106" t="s">
        <v>4</v>
      </c>
      <c r="AM4" s="106" t="s">
        <v>83</v>
      </c>
      <c r="AN4" s="106" t="s">
        <v>131</v>
      </c>
      <c r="AO4" s="106" t="s">
        <v>20</v>
      </c>
      <c r="AP4" s="106" t="s">
        <v>5</v>
      </c>
      <c r="AQ4" s="106" t="s">
        <v>84</v>
      </c>
    </row>
    <row r="5" spans="1:73" x14ac:dyDescent="0.3">
      <c r="A5" s="103" t="s">
        <v>23</v>
      </c>
      <c r="P5" s="103" t="s">
        <v>23</v>
      </c>
      <c r="AE5" s="103" t="s">
        <v>23</v>
      </c>
      <c r="AF5" s="101">
        <f>AVERAGE(AF8:AF10)</f>
        <v>0.93472222222222223</v>
      </c>
      <c r="AG5" s="101">
        <f t="shared" ref="AG5:AQ5" si="1">AVERAGE(AG8:AG10)</f>
        <v>0.91633986928104572</v>
      </c>
      <c r="AH5" s="101">
        <f t="shared" si="1"/>
        <v>1.0515873015873016</v>
      </c>
      <c r="AI5" s="101">
        <f t="shared" si="1"/>
        <v>1.1034188034188033</v>
      </c>
      <c r="AJ5" s="101">
        <f t="shared" si="1"/>
        <v>1.0444444444444443</v>
      </c>
      <c r="AK5" s="101">
        <f t="shared" si="1"/>
        <v>1.0833333333333333</v>
      </c>
      <c r="AL5" s="101">
        <f t="shared" si="1"/>
        <v>0.78549382716049398</v>
      </c>
      <c r="AM5" s="101">
        <f t="shared" si="1"/>
        <v>0.98809523809523814</v>
      </c>
      <c r="AN5" s="101">
        <f t="shared" si="1"/>
        <v>0.97222222222222221</v>
      </c>
      <c r="AO5" s="101">
        <f t="shared" si="1"/>
        <v>0.91818181818181832</v>
      </c>
      <c r="AP5" s="101">
        <f t="shared" si="1"/>
        <v>0.75476190476190474</v>
      </c>
      <c r="AQ5" s="101">
        <f t="shared" si="1"/>
        <v>0.77777777777777779</v>
      </c>
      <c r="AT5" s="103" t="s">
        <v>23</v>
      </c>
      <c r="BI5" s="103" t="s">
        <v>23</v>
      </c>
    </row>
    <row r="7" spans="1:73" x14ac:dyDescent="0.3">
      <c r="B7" s="106" t="s">
        <v>81</v>
      </c>
      <c r="C7" s="106" t="s">
        <v>19</v>
      </c>
      <c r="D7" s="106" t="s">
        <v>2</v>
      </c>
      <c r="E7" s="106" t="s">
        <v>82</v>
      </c>
      <c r="F7" s="106" t="s">
        <v>18</v>
      </c>
      <c r="G7" s="106" t="s">
        <v>3</v>
      </c>
      <c r="H7" s="106" t="s">
        <v>4</v>
      </c>
      <c r="I7" s="106" t="s">
        <v>83</v>
      </c>
      <c r="J7" s="106" t="s">
        <v>131</v>
      </c>
      <c r="K7" s="106" t="s">
        <v>20</v>
      </c>
      <c r="L7" s="106" t="s">
        <v>5</v>
      </c>
      <c r="M7" s="106" t="s">
        <v>84</v>
      </c>
      <c r="Q7" s="106" t="s">
        <v>81</v>
      </c>
      <c r="R7" s="106" t="s">
        <v>19</v>
      </c>
      <c r="S7" s="106" t="s">
        <v>2</v>
      </c>
      <c r="T7" s="106" t="s">
        <v>82</v>
      </c>
      <c r="U7" s="106" t="s">
        <v>18</v>
      </c>
      <c r="V7" s="106" t="s">
        <v>3</v>
      </c>
      <c r="W7" s="106" t="s">
        <v>4</v>
      </c>
      <c r="X7" s="106" t="s">
        <v>83</v>
      </c>
      <c r="Y7" s="106" t="s">
        <v>131</v>
      </c>
      <c r="Z7" s="106" t="s">
        <v>20</v>
      </c>
      <c r="AA7" s="106" t="s">
        <v>5</v>
      </c>
      <c r="AB7" s="106" t="s">
        <v>84</v>
      </c>
      <c r="AF7" s="106" t="s">
        <v>81</v>
      </c>
      <c r="AG7" s="106" t="s">
        <v>19</v>
      </c>
      <c r="AH7" s="106" t="s">
        <v>2</v>
      </c>
      <c r="AI7" s="106" t="s">
        <v>82</v>
      </c>
      <c r="AJ7" s="106" t="s">
        <v>18</v>
      </c>
      <c r="AK7" s="106" t="s">
        <v>3</v>
      </c>
      <c r="AL7" s="106" t="s">
        <v>4</v>
      </c>
      <c r="AM7" s="106" t="s">
        <v>83</v>
      </c>
      <c r="AN7" s="106" t="s">
        <v>131</v>
      </c>
      <c r="AO7" s="106" t="s">
        <v>20</v>
      </c>
      <c r="AP7" s="106" t="s">
        <v>5</v>
      </c>
      <c r="AQ7" s="106" t="s">
        <v>84</v>
      </c>
      <c r="AU7" s="106" t="s">
        <v>81</v>
      </c>
      <c r="AV7" s="106" t="s">
        <v>19</v>
      </c>
      <c r="AW7" s="106" t="s">
        <v>2</v>
      </c>
      <c r="AX7" s="106" t="s">
        <v>82</v>
      </c>
      <c r="AY7" s="106" t="s">
        <v>18</v>
      </c>
      <c r="AZ7" s="106" t="s">
        <v>3</v>
      </c>
      <c r="BA7" s="106" t="s">
        <v>4</v>
      </c>
      <c r="BB7" s="106" t="s">
        <v>83</v>
      </c>
      <c r="BC7" s="106" t="s">
        <v>131</v>
      </c>
      <c r="BD7" s="106" t="s">
        <v>20</v>
      </c>
      <c r="BE7" s="106" t="s">
        <v>5</v>
      </c>
      <c r="BF7" s="106" t="s">
        <v>84</v>
      </c>
      <c r="BJ7" s="106" t="s">
        <v>81</v>
      </c>
      <c r="BK7" s="106" t="s">
        <v>19</v>
      </c>
      <c r="BL7" s="106" t="s">
        <v>2</v>
      </c>
      <c r="BM7" s="106" t="s">
        <v>82</v>
      </c>
      <c r="BN7" s="106" t="s">
        <v>18</v>
      </c>
      <c r="BO7" s="106" t="s">
        <v>3</v>
      </c>
      <c r="BP7" s="106" t="s">
        <v>4</v>
      </c>
      <c r="BQ7" s="106" t="s">
        <v>83</v>
      </c>
      <c r="BR7" s="106" t="s">
        <v>131</v>
      </c>
      <c r="BS7" s="106" t="s">
        <v>20</v>
      </c>
      <c r="BT7" s="106" t="s">
        <v>5</v>
      </c>
      <c r="BU7" s="106" t="s">
        <v>84</v>
      </c>
    </row>
    <row r="8" spans="1:73" x14ac:dyDescent="0.3">
      <c r="A8" t="str">
        <f>+Reales!D11</f>
        <v>BAI</v>
      </c>
      <c r="B8" s="3">
        <f>+Objetivos!E11</f>
        <v>15</v>
      </c>
      <c r="C8" s="3">
        <f>+Objetivos!F11</f>
        <v>15</v>
      </c>
      <c r="D8" s="3">
        <f>+Objetivos!G11</f>
        <v>15</v>
      </c>
      <c r="E8" s="3">
        <f>+Objetivos!H11</f>
        <v>20</v>
      </c>
      <c r="F8" s="3">
        <f>+Objetivos!I11</f>
        <v>25</v>
      </c>
      <c r="G8" s="3">
        <f>+Objetivos!J11</f>
        <v>25</v>
      </c>
      <c r="H8" s="3">
        <f>+Objetivos!K11</f>
        <v>27</v>
      </c>
      <c r="I8" s="3">
        <f>+Objetivos!L11</f>
        <v>28</v>
      </c>
      <c r="J8" s="3">
        <f>+Objetivos!M11</f>
        <v>20</v>
      </c>
      <c r="K8" s="3">
        <f>+Objetivos!N11</f>
        <v>15</v>
      </c>
      <c r="L8" s="3">
        <f>+Objetivos!O11</f>
        <v>14</v>
      </c>
      <c r="M8" s="3">
        <f>+Objetivos!P11</f>
        <v>12</v>
      </c>
      <c r="N8" s="99"/>
      <c r="P8" t="str">
        <f>+A8</f>
        <v>BAI</v>
      </c>
      <c r="Q8" s="3">
        <f>+Reales!E11</f>
        <v>13</v>
      </c>
      <c r="R8" s="3">
        <f>+Reales!F11</f>
        <v>13</v>
      </c>
      <c r="S8" s="3">
        <f>+Reales!G11</f>
        <v>12</v>
      </c>
      <c r="T8" s="3">
        <f>+Reales!H11</f>
        <v>18</v>
      </c>
      <c r="U8" s="3">
        <f>+Reales!I11</f>
        <v>20</v>
      </c>
      <c r="V8" s="3">
        <f>+Reales!J11</f>
        <v>25</v>
      </c>
      <c r="W8" s="3">
        <f>+Reales!K11</f>
        <v>22</v>
      </c>
      <c r="X8" s="3">
        <f>+Reales!L11</f>
        <v>27</v>
      </c>
      <c r="Y8" s="3">
        <f>+Reales!M11</f>
        <v>20</v>
      </c>
      <c r="Z8" s="3">
        <f>+Reales!N11</f>
        <v>12</v>
      </c>
      <c r="AA8" s="3">
        <f>+Reales!O11</f>
        <v>10</v>
      </c>
      <c r="AB8" s="3">
        <f>+Reales!P11</f>
        <v>10</v>
      </c>
      <c r="AE8" t="str">
        <f>+P8</f>
        <v>BAI</v>
      </c>
      <c r="AF8" s="101">
        <f>IF(Objetivos!$C11="+",IF(B8&gt;0,Q8/B8,IF(B8=0,0,B8/Q8)),IF(B8&lt;0,Q8/B8,IF(B8=0,0,B8/Q8)))</f>
        <v>0.8666666666666667</v>
      </c>
      <c r="AG8" s="101">
        <f>IF(Objetivos!$C11="+",IF(C8&gt;0,R8/C8,IF(C8=0,0,C8/R8)),IF(C8&lt;0,R8/C8,IF(C8=0,0,C8/R8)))</f>
        <v>0.8666666666666667</v>
      </c>
      <c r="AH8" s="101">
        <f>IF(Objetivos!$C11="+",IF(D8&gt;0,S8/D8,IF(D8=0,0,D8/S8)),IF(D8&lt;0,S8/D8,IF(D8=0,0,D8/S8)))</f>
        <v>0.8</v>
      </c>
      <c r="AI8" s="101">
        <f>IF(Objetivos!$C11="+",IF(E8&gt;0,T8/E8,IF(E8=0,0,E8/T8)),IF(E8&lt;0,T8/E8,IF(E8=0,0,E8/T8)))</f>
        <v>0.9</v>
      </c>
      <c r="AJ8" s="101">
        <f>IF(Objetivos!$C11="+",IF(F8&gt;0,U8/F8,IF(F8=0,0,F8/U8)),IF(F8&lt;0,U8/F8,IF(F8=0,0,F8/U8)))</f>
        <v>0.8</v>
      </c>
      <c r="AK8" s="101">
        <f>IF(Objetivos!$C11="+",IF(G8&gt;0,V8/G8,IF(G8=0,0,G8/V8)),IF(G8&lt;0,V8/G8,IF(G8=0,0,G8/V8)))</f>
        <v>1</v>
      </c>
      <c r="AL8" s="101">
        <f>IF(Objetivos!$C11="+",IF(H8&gt;0,W8/H8,IF(H8=0,0,H8/W8)),IF(H8&lt;0,W8/H8,IF(H8=0,0,H8/W8)))</f>
        <v>0.81481481481481477</v>
      </c>
      <c r="AM8" s="101">
        <f>IF(Objetivos!$C11="+",IF(I8&gt;0,X8/I8,IF(I8=0,0,I8/X8)),IF(I8&lt;0,X8/I8,IF(I8=0,0,I8/X8)))</f>
        <v>0.9642857142857143</v>
      </c>
      <c r="AN8" s="101">
        <f>IF(Objetivos!$C11="+",IF(J8&gt;0,Y8/J8,IF(J8=0,0,J8/Y8)),IF(J8&lt;0,Y8/J8,IF(J8=0,0,J8/Y8)))</f>
        <v>1</v>
      </c>
      <c r="AO8" s="101">
        <f>IF(Objetivos!$C11="+",IF(K8&gt;0,Z8/K8,IF(K8=0,0,K8/Z8)),IF(K8&lt;0,Z8/K8,IF(K8=0,0,K8/Z8)))</f>
        <v>0.8</v>
      </c>
      <c r="AP8" s="101">
        <f>IF(Objetivos!$C11="+",IF(L8&gt;0,AA8/L8,IF(L8=0,0,L8/AA8)),IF(L8&lt;0,AA8/L8,IF(L8=0,0,L8/AA8)))</f>
        <v>0.7142857142857143</v>
      </c>
      <c r="AQ8" s="101">
        <f>IF(Objetivos!$C11="+",IF(M8&gt;0,AB8/M8,IF(M8=0,0,M8/AB8)),IF(M8&lt;0,AB8/M8,IF(M8=0,0,M8/AB8)))</f>
        <v>0.83333333333333337</v>
      </c>
      <c r="AT8" t="str">
        <f>+AE8</f>
        <v>BAI</v>
      </c>
      <c r="AU8" s="102">
        <f>IF(AF8&gt;Objetivos!$J$3,3,IF(AF8&lt;Objetivos!$J$4,1,2))</f>
        <v>2</v>
      </c>
      <c r="AV8" s="102">
        <f>IF(AG8&gt;Objetivos!$J$3,3,IF(AG8&lt;Objetivos!$J$4,1,2))</f>
        <v>2</v>
      </c>
      <c r="AW8" s="102">
        <f>IF(AH8&gt;Objetivos!$J$3,3,IF(AH8&lt;Objetivos!$J$4,1,2))</f>
        <v>2</v>
      </c>
      <c r="AX8" s="102">
        <f>IF(AI8&gt;Objetivos!$J$3,3,IF(AI8&lt;Objetivos!$J$4,1,2))</f>
        <v>2</v>
      </c>
      <c r="AY8" s="102">
        <f>IF(AJ8&gt;Objetivos!$J$3,3,IF(AJ8&lt;Objetivos!$J$4,1,2))</f>
        <v>2</v>
      </c>
      <c r="AZ8" s="102">
        <f>IF(AK8&gt;Objetivos!$J$3,3,IF(AK8&lt;Objetivos!$J$4,1,2))</f>
        <v>3</v>
      </c>
      <c r="BA8" s="102">
        <f>IF(AL8&gt;Objetivos!$J$3,3,IF(AL8&lt;Objetivos!$J$4,1,2))</f>
        <v>2</v>
      </c>
      <c r="BB8" s="102">
        <f>IF(AM8&gt;Objetivos!$J$3,3,IF(AM8&lt;Objetivos!$J$4,1,2))</f>
        <v>3</v>
      </c>
      <c r="BC8" s="102">
        <f>IF(AN8&gt;Objetivos!$J$3,3,IF(AN8&lt;Objetivos!$J$4,1,2))</f>
        <v>3</v>
      </c>
      <c r="BD8" s="102">
        <f>IF(AO8&gt;Objetivos!$J$3,3,IF(AO8&lt;Objetivos!$J$4,1,2))</f>
        <v>2</v>
      </c>
      <c r="BE8" s="102">
        <f>IF(AP8&gt;Objetivos!$J$3,3,IF(AP8&lt;Objetivos!$J$4,1,2))</f>
        <v>2</v>
      </c>
      <c r="BF8" s="102">
        <f>IF(AQ8&gt;Objetivos!$J$3,3,IF(AQ8&lt;Objetivos!$J$4,1,2))</f>
        <v>2</v>
      </c>
      <c r="BI8" t="str">
        <f>+Reales!B11</f>
        <v>Mejorar Rentab.</v>
      </c>
      <c r="BJ8" s="102">
        <f>+AU8</f>
        <v>2</v>
      </c>
      <c r="BK8" s="102">
        <f>+AV8</f>
        <v>2</v>
      </c>
      <c r="BL8" s="102">
        <f t="shared" ref="BL8:BU8" si="2">+AW8</f>
        <v>2</v>
      </c>
      <c r="BM8" s="102">
        <f t="shared" si="2"/>
        <v>2</v>
      </c>
      <c r="BN8" s="102">
        <f t="shared" si="2"/>
        <v>2</v>
      </c>
      <c r="BO8" s="102">
        <f t="shared" si="2"/>
        <v>3</v>
      </c>
      <c r="BP8" s="102">
        <f t="shared" si="2"/>
        <v>2</v>
      </c>
      <c r="BQ8" s="102">
        <f t="shared" si="2"/>
        <v>3</v>
      </c>
      <c r="BR8" s="102">
        <f t="shared" si="2"/>
        <v>3</v>
      </c>
      <c r="BS8" s="102">
        <f t="shared" si="2"/>
        <v>2</v>
      </c>
      <c r="BT8" s="102">
        <f t="shared" si="2"/>
        <v>2</v>
      </c>
      <c r="BU8" s="102">
        <f t="shared" si="2"/>
        <v>2</v>
      </c>
    </row>
    <row r="9" spans="1:73" x14ac:dyDescent="0.3">
      <c r="A9" t="str">
        <f>+Objetivos!D12</f>
        <v>Bº por Accion</v>
      </c>
      <c r="B9" s="3">
        <f>+Objetivos!E12</f>
        <v>3</v>
      </c>
      <c r="C9" s="3">
        <f>+Objetivos!F12</f>
        <v>3</v>
      </c>
      <c r="D9" s="3">
        <f>+Objetivos!G12</f>
        <v>3</v>
      </c>
      <c r="E9" s="3">
        <f>+Objetivos!H12</f>
        <v>3</v>
      </c>
      <c r="F9" s="3">
        <f>+Objetivos!I12</f>
        <v>4</v>
      </c>
      <c r="G9" s="3">
        <f>+Objetivos!J12</f>
        <v>4</v>
      </c>
      <c r="H9" s="3">
        <f>+Objetivos!K12</f>
        <v>4</v>
      </c>
      <c r="I9" s="3">
        <f>+Objetivos!L12</f>
        <v>3</v>
      </c>
      <c r="J9" s="3">
        <f>+Objetivos!M12</f>
        <v>2</v>
      </c>
      <c r="K9" s="3">
        <f>+Objetivos!N12</f>
        <v>2</v>
      </c>
      <c r="L9" s="3">
        <f>+Objetivos!O12</f>
        <v>2</v>
      </c>
      <c r="M9" s="3">
        <f>+Objetivos!P12</f>
        <v>2</v>
      </c>
      <c r="N9" s="100"/>
      <c r="P9" t="str">
        <f>+A9</f>
        <v>Bº por Accion</v>
      </c>
      <c r="Q9" s="3">
        <f>+Reales!E12</f>
        <v>3</v>
      </c>
      <c r="R9" s="3">
        <f>+Reales!F12</f>
        <v>3</v>
      </c>
      <c r="S9" s="3">
        <f>+Reales!G12</f>
        <v>4</v>
      </c>
      <c r="T9" s="3">
        <f>+Reales!H12</f>
        <v>4</v>
      </c>
      <c r="U9" s="3">
        <f>+Reales!I12</f>
        <v>5</v>
      </c>
      <c r="V9" s="3">
        <f>+Reales!J12</f>
        <v>5</v>
      </c>
      <c r="W9" s="3">
        <f>+Reales!K12</f>
        <v>2</v>
      </c>
      <c r="X9" s="3">
        <f>+Reales!L12</f>
        <v>3</v>
      </c>
      <c r="Y9" s="3">
        <f>+Reales!M12</f>
        <v>2</v>
      </c>
      <c r="Z9" s="3">
        <f>+Reales!N12</f>
        <v>2</v>
      </c>
      <c r="AA9" s="3">
        <f>+Reales!O12</f>
        <v>1</v>
      </c>
      <c r="AB9" s="3">
        <f>+Reales!P12</f>
        <v>1</v>
      </c>
      <c r="AE9" t="str">
        <f>+P9</f>
        <v>Bº por Accion</v>
      </c>
      <c r="AF9" s="101">
        <f>IF(Objetivos!$C12="+",IF(B9&gt;0,Q9/B9,IF(B9=0,0,B9/Q9)),IF(B9&lt;0,Q9/B9,IF(B9=0,0,B9/Q9)))</f>
        <v>1</v>
      </c>
      <c r="AG9" s="101">
        <f>IF(Objetivos!$C12="+",IF(C9&gt;0,R9/C9,IF(C9=0,0,C9/R9)),IF(C9&lt;0,R9/C9,IF(C9=0,0,C9/R9)))</f>
        <v>1</v>
      </c>
      <c r="AH9" s="101">
        <f>IF(Objetivos!$C12="+",IF(D9&gt;0,S9/D9,IF(D9=0,0,D9/S9)),IF(D9&lt;0,S9/D9,IF(D9=0,0,D9/S9)))</f>
        <v>1.3333333333333333</v>
      </c>
      <c r="AI9" s="101">
        <f>IF(Objetivos!$C12="+",IF(E9&gt;0,T9/E9,IF(E9=0,0,E9/T9)),IF(E9&lt;0,T9/E9,IF(E9=0,0,E9/T9)))</f>
        <v>1.3333333333333333</v>
      </c>
      <c r="AJ9" s="101">
        <f>IF(Objetivos!$C12="+",IF(F9&gt;0,U9/F9,IF(F9=0,0,F9/U9)),IF(F9&lt;0,U9/F9,IF(F9=0,0,F9/U9)))</f>
        <v>1.25</v>
      </c>
      <c r="AK9" s="101">
        <f>IF(Objetivos!$C12="+",IF(G9&gt;0,V9/G9,IF(G9=0,0,G9/V9)),IF(G9&lt;0,V9/G9,IF(G9=0,0,G9/V9)))</f>
        <v>1.25</v>
      </c>
      <c r="AL9" s="101">
        <f>IF(Objetivos!$C12="+",IF(H9&gt;0,W9/H9,IF(H9=0,0,H9/W9)),IF(H9&lt;0,W9/H9,IF(H9=0,0,H9/W9)))</f>
        <v>0.5</v>
      </c>
      <c r="AM9" s="101">
        <f>IF(Objetivos!$C12="+",IF(I9&gt;0,X9/I9,IF(I9=0,0,I9/X9)),IF(I9&lt;0,X9/I9,IF(I9=0,0,I9/X9)))</f>
        <v>1</v>
      </c>
      <c r="AN9" s="101">
        <f>IF(Objetivos!$C12="+",IF(J9&gt;0,Y9/J9,IF(J9=0,0,J9/Y9)),IF(J9&lt;0,Y9/J9,IF(J9=0,0,J9/Y9)))</f>
        <v>1</v>
      </c>
      <c r="AO9" s="101">
        <f>IF(Objetivos!$C12="+",IF(K9&gt;0,Z9/K9,IF(K9=0,0,K9/Z9)),IF(K9&lt;0,Z9/K9,IF(K9=0,0,K9/Z9)))</f>
        <v>1</v>
      </c>
      <c r="AP9" s="101">
        <f>IF(Objetivos!$C12="+",IF(L9&gt;0,AA9/L9,IF(L9=0,0,L9/AA9)),IF(L9&lt;0,AA9/L9,IF(L9=0,0,L9/AA9)))</f>
        <v>0.5</v>
      </c>
      <c r="AQ9" s="101">
        <f>IF(Objetivos!$C12="+",IF(M9&gt;0,AB9/M9,IF(M9=0,0,M9/AB9)),IF(M9&lt;0,AB9/M9,IF(M9=0,0,M9/AB9)))</f>
        <v>0.5</v>
      </c>
      <c r="AT9" t="str">
        <f>+AE9</f>
        <v>Bº por Accion</v>
      </c>
      <c r="AU9" s="102">
        <f>IF(AF9&gt;Objetivos!$J$3,3,IF(AF9&lt;Objetivos!$J$4,1,2))</f>
        <v>3</v>
      </c>
      <c r="AV9" s="102">
        <f>IF(AG9&gt;Objetivos!$J$3,3,IF(AG9&lt;Objetivos!$J$4,1,2))</f>
        <v>3</v>
      </c>
      <c r="AW9" s="102">
        <f>IF(AH9&gt;Objetivos!$J$3,3,IF(AH9&lt;Objetivos!$J$4,1,2))</f>
        <v>3</v>
      </c>
      <c r="AX9" s="102">
        <f>IF(AI9&gt;Objetivos!$J$3,3,IF(AI9&lt;Objetivos!$J$4,1,2))</f>
        <v>3</v>
      </c>
      <c r="AY9" s="102">
        <f>IF(AJ9&gt;Objetivos!$J$3,3,IF(AJ9&lt;Objetivos!$J$4,1,2))</f>
        <v>3</v>
      </c>
      <c r="AZ9" s="102">
        <f>IF(AK9&gt;Objetivos!$J$3,3,IF(AK9&lt;Objetivos!$J$4,1,2))</f>
        <v>3</v>
      </c>
      <c r="BA9" s="102">
        <f>IF(AL9&gt;Objetivos!$J$3,3,IF(AL9&lt;Objetivos!$J$4,1,2))</f>
        <v>1</v>
      </c>
      <c r="BB9" s="102">
        <f>IF(AM9&gt;Objetivos!$J$3,3,IF(AM9&lt;Objetivos!$J$4,1,2))</f>
        <v>3</v>
      </c>
      <c r="BC9" s="102">
        <f>IF(AN9&gt;Objetivos!$J$3,3,IF(AN9&lt;Objetivos!$J$4,1,2))</f>
        <v>3</v>
      </c>
      <c r="BD9" s="102">
        <f>IF(AO9&gt;Objetivos!$J$3,3,IF(AO9&lt;Objetivos!$J$4,1,2))</f>
        <v>3</v>
      </c>
      <c r="BE9" s="102">
        <f>IF(AP9&gt;Objetivos!$J$3,3,IF(AP9&lt;Objetivos!$J$4,1,2))</f>
        <v>1</v>
      </c>
      <c r="BF9" s="102">
        <f>IF(AQ9&gt;Objetivos!$J$3,3,IF(AQ9&lt;Objetivos!$J$4,1,2))</f>
        <v>1</v>
      </c>
      <c r="BI9" t="str">
        <f>+Reales!B12</f>
        <v>Maximizar Bº Accionistas</v>
      </c>
      <c r="BJ9" s="102">
        <f>+AU9</f>
        <v>3</v>
      </c>
      <c r="BK9" s="102">
        <f t="shared" ref="BK9:BU10" si="3">+AV9</f>
        <v>3</v>
      </c>
      <c r="BL9" s="102">
        <f t="shared" si="3"/>
        <v>3</v>
      </c>
      <c r="BM9" s="102">
        <f t="shared" si="3"/>
        <v>3</v>
      </c>
      <c r="BN9" s="102">
        <f t="shared" si="3"/>
        <v>3</v>
      </c>
      <c r="BO9" s="102">
        <f t="shared" si="3"/>
        <v>3</v>
      </c>
      <c r="BP9" s="102">
        <f t="shared" si="3"/>
        <v>1</v>
      </c>
      <c r="BQ9" s="102">
        <f t="shared" si="3"/>
        <v>3</v>
      </c>
      <c r="BR9" s="102">
        <f t="shared" si="3"/>
        <v>3</v>
      </c>
      <c r="BS9" s="102">
        <f t="shared" si="3"/>
        <v>3</v>
      </c>
      <c r="BT9" s="102">
        <f t="shared" si="3"/>
        <v>1</v>
      </c>
      <c r="BU9" s="102">
        <f t="shared" si="3"/>
        <v>1</v>
      </c>
    </row>
    <row r="10" spans="1:73" x14ac:dyDescent="0.3">
      <c r="A10" t="str">
        <f>+Objetivos!D13</f>
        <v>Activo Fijo(en miles)</v>
      </c>
      <c r="B10" s="3">
        <f>+Objetivos!E13</f>
        <v>15000</v>
      </c>
      <c r="C10" s="3">
        <f>+Objetivos!F13</f>
        <v>15000</v>
      </c>
      <c r="D10" s="3">
        <f>+Objetivos!G13</f>
        <v>14300</v>
      </c>
      <c r="E10" s="3">
        <f>+Objetivos!H13</f>
        <v>14000</v>
      </c>
      <c r="F10" s="3">
        <f>+Objetivos!I13</f>
        <v>13000</v>
      </c>
      <c r="G10" s="3">
        <f>+Objetivos!J13</f>
        <v>13000</v>
      </c>
      <c r="H10" s="3">
        <f>+Objetivos!K13</f>
        <v>12500</v>
      </c>
      <c r="I10" s="3">
        <f>+Objetivos!L13</f>
        <v>12000</v>
      </c>
      <c r="J10" s="3">
        <f>+Objetivos!M13</f>
        <v>11000</v>
      </c>
      <c r="K10" s="3">
        <f>+Objetivos!N13</f>
        <v>10500</v>
      </c>
      <c r="L10" s="3">
        <f>+Objetivos!O13</f>
        <v>10500</v>
      </c>
      <c r="M10" s="3">
        <f>+Objetivos!P13</f>
        <v>10000</v>
      </c>
      <c r="P10" t="str">
        <f>+A10</f>
        <v>Activo Fijo(en miles)</v>
      </c>
      <c r="Q10" s="3">
        <f>+Reales!E13</f>
        <v>16000</v>
      </c>
      <c r="R10" s="3">
        <f>+Reales!F13</f>
        <v>17000</v>
      </c>
      <c r="S10" s="3">
        <f>+Reales!G13</f>
        <v>14000</v>
      </c>
      <c r="T10" s="3">
        <f>+Reales!H13</f>
        <v>13000</v>
      </c>
      <c r="U10" s="3">
        <f>+Reales!I13</f>
        <v>12000</v>
      </c>
      <c r="V10" s="3">
        <f>+Reales!J13</f>
        <v>13000</v>
      </c>
      <c r="W10" s="3">
        <f>+Reales!K13</f>
        <v>12000</v>
      </c>
      <c r="X10" s="3">
        <f>+Reales!L13</f>
        <v>12000</v>
      </c>
      <c r="Y10" s="3">
        <f>+Reales!M13</f>
        <v>12000</v>
      </c>
      <c r="Z10" s="3">
        <f>+Reales!N13</f>
        <v>11000</v>
      </c>
      <c r="AA10" s="3">
        <f>+Reales!O13</f>
        <v>10000</v>
      </c>
      <c r="AB10" s="3">
        <f>+Reales!P13</f>
        <v>10000</v>
      </c>
      <c r="AE10" t="str">
        <f>+P10</f>
        <v>Activo Fijo(en miles)</v>
      </c>
      <c r="AF10" s="101">
        <f>IF(Objetivos!$C13="+",IF(B10&gt;0,Q10/B10,IF(B10=0,0,B10/Q10)),IF(B10&lt;0,Q10/B10,IF(B10=0,0,B10/Q10)))</f>
        <v>0.9375</v>
      </c>
      <c r="AG10" s="101">
        <f>IF(Objetivos!$C13="+",IF(C10&gt;0,R10/C10,IF(C10=0,0,C10/R10)),IF(C10&lt;0,R10/C10,IF(C10=0,0,C10/R10)))</f>
        <v>0.88235294117647056</v>
      </c>
      <c r="AH10" s="101">
        <f>IF(Objetivos!$C13="+",IF(D10&gt;0,S10/D10,IF(D10=0,0,D10/S10)),IF(D10&lt;0,S10/D10,IF(D10=0,0,D10/S10)))</f>
        <v>1.0214285714285714</v>
      </c>
      <c r="AI10" s="101">
        <f>IF(Objetivos!$C13="+",IF(E10&gt;0,T10/E10,IF(E10=0,0,E10/T10)),IF(E10&lt;0,T10/E10,IF(E10=0,0,E10/T10)))</f>
        <v>1.0769230769230769</v>
      </c>
      <c r="AJ10" s="101">
        <f>IF(Objetivos!$C13="+",IF(F10&gt;0,U10/F10,IF(F10=0,0,F10/U10)),IF(F10&lt;0,U10/F10,IF(F10=0,0,F10/U10)))</f>
        <v>1.0833333333333333</v>
      </c>
      <c r="AK10" s="101">
        <f>IF(Objetivos!$C13="+",IF(G10&gt;0,V10/G10,IF(G10=0,0,G10/V10)),IF(G10&lt;0,V10/G10,IF(G10=0,0,G10/V10)))</f>
        <v>1</v>
      </c>
      <c r="AL10" s="101">
        <f>IF(Objetivos!$C13="+",IF(H10&gt;0,W10/H10,IF(H10=0,0,H10/W10)),IF(H10&lt;0,W10/H10,IF(H10=0,0,H10/W10)))</f>
        <v>1.0416666666666667</v>
      </c>
      <c r="AM10" s="101">
        <f>IF(Objetivos!$C13="+",IF(I10&gt;0,X10/I10,IF(I10=0,0,I10/X10)),IF(I10&lt;0,X10/I10,IF(I10=0,0,I10/X10)))</f>
        <v>1</v>
      </c>
      <c r="AN10" s="101">
        <f>IF(Objetivos!$C13="+",IF(J10&gt;0,Y10/J10,IF(J10=0,0,J10/Y10)),IF(J10&lt;0,Y10/J10,IF(J10=0,0,J10/Y10)))</f>
        <v>0.91666666666666663</v>
      </c>
      <c r="AO10" s="101">
        <f>IF(Objetivos!$C13="+",IF(K10&gt;0,Z10/K10,IF(K10=0,0,K10/Z10)),IF(K10&lt;0,Z10/K10,IF(K10=0,0,K10/Z10)))</f>
        <v>0.95454545454545459</v>
      </c>
      <c r="AP10" s="101">
        <f>IF(Objetivos!$C13="+",IF(L10&gt;0,AA10/L10,IF(L10=0,0,L10/AA10)),IF(L10&lt;0,AA10/L10,IF(L10=0,0,L10/AA10)))</f>
        <v>1.05</v>
      </c>
      <c r="AQ10" s="101">
        <f>IF(Objetivos!$C13="+",IF(M10&gt;0,AB10/M10,IF(M10=0,0,M10/AB10)),IF(M10&lt;0,AB10/M10,IF(M10=0,0,M10/AB10)))</f>
        <v>1</v>
      </c>
      <c r="AT10" t="str">
        <f>+AE10</f>
        <v>Activo Fijo(en miles)</v>
      </c>
      <c r="AU10" s="102">
        <f>IF(AF10&gt;Objetivos!$J$3,3,IF(AF10&lt;Objetivos!$J$4,1,2))</f>
        <v>3</v>
      </c>
      <c r="AV10" s="102">
        <f>IF(AG10&gt;Objetivos!$J$3,3,IF(AG10&lt;Objetivos!$J$4,1,2))</f>
        <v>2</v>
      </c>
      <c r="AW10" s="102">
        <f>IF(AH10&gt;Objetivos!$J$3,3,IF(AH10&lt;Objetivos!$J$4,1,2))</f>
        <v>3</v>
      </c>
      <c r="AX10" s="102">
        <f>IF(AI10&gt;Objetivos!$J$3,3,IF(AI10&lt;Objetivos!$J$4,1,2))</f>
        <v>3</v>
      </c>
      <c r="AY10" s="102">
        <f>IF(AJ10&gt;Objetivos!$J$3,3,IF(AJ10&lt;Objetivos!$J$4,1,2))</f>
        <v>3</v>
      </c>
      <c r="AZ10" s="102">
        <f>IF(AK10&gt;Objetivos!$J$3,3,IF(AK10&lt;Objetivos!$J$4,1,2))</f>
        <v>3</v>
      </c>
      <c r="BA10" s="102">
        <f>IF(AL10&gt;Objetivos!$J$3,3,IF(AL10&lt;Objetivos!$J$4,1,2))</f>
        <v>3</v>
      </c>
      <c r="BB10" s="102">
        <f>IF(AM10&gt;Objetivos!$J$3,3,IF(AM10&lt;Objetivos!$J$4,1,2))</f>
        <v>3</v>
      </c>
      <c r="BC10" s="102">
        <f>IF(AN10&gt;Objetivos!$J$3,3,IF(AN10&lt;Objetivos!$J$4,1,2))</f>
        <v>3</v>
      </c>
      <c r="BD10" s="102">
        <f>IF(AO10&gt;Objetivos!$J$3,3,IF(AO10&lt;Objetivos!$J$4,1,2))</f>
        <v>3</v>
      </c>
      <c r="BE10" s="102">
        <f>IF(AP10&gt;Objetivos!$J$3,3,IF(AP10&lt;Objetivos!$J$4,1,2))</f>
        <v>3</v>
      </c>
      <c r="BF10" s="102">
        <f>IF(AQ10&gt;Objetivos!$J$3,3,IF(AQ10&lt;Objetivos!$J$4,1,2))</f>
        <v>3</v>
      </c>
      <c r="BI10" t="str">
        <f>+Reales!B13</f>
        <v>Reducir Activos</v>
      </c>
      <c r="BJ10" s="102">
        <f>+AU10</f>
        <v>3</v>
      </c>
      <c r="BK10" s="102">
        <f t="shared" si="3"/>
        <v>2</v>
      </c>
      <c r="BL10" s="102">
        <f t="shared" si="3"/>
        <v>3</v>
      </c>
      <c r="BM10" s="102">
        <f t="shared" si="3"/>
        <v>3</v>
      </c>
      <c r="BN10" s="102">
        <f t="shared" si="3"/>
        <v>3</v>
      </c>
      <c r="BO10" s="102">
        <f t="shared" si="3"/>
        <v>3</v>
      </c>
      <c r="BP10" s="102">
        <f t="shared" si="3"/>
        <v>3</v>
      </c>
      <c r="BQ10" s="102">
        <f t="shared" si="3"/>
        <v>3</v>
      </c>
      <c r="BR10" s="102">
        <f t="shared" si="3"/>
        <v>3</v>
      </c>
      <c r="BS10" s="102">
        <f t="shared" si="3"/>
        <v>3</v>
      </c>
      <c r="BT10" s="102">
        <f t="shared" si="3"/>
        <v>3</v>
      </c>
      <c r="BU10" s="102">
        <f t="shared" si="3"/>
        <v>3</v>
      </c>
    </row>
    <row r="12" spans="1:73" x14ac:dyDescent="0.3">
      <c r="AF12" s="106" t="s">
        <v>81</v>
      </c>
      <c r="AG12" s="106" t="s">
        <v>19</v>
      </c>
      <c r="AH12" s="106" t="s">
        <v>2</v>
      </c>
      <c r="AI12" s="106" t="s">
        <v>82</v>
      </c>
      <c r="AJ12" s="106" t="s">
        <v>18</v>
      </c>
      <c r="AK12" s="106" t="s">
        <v>3</v>
      </c>
      <c r="AL12" s="106" t="s">
        <v>4</v>
      </c>
      <c r="AM12" s="106" t="s">
        <v>83</v>
      </c>
      <c r="AN12" s="106" t="s">
        <v>131</v>
      </c>
      <c r="AO12" s="106" t="s">
        <v>20</v>
      </c>
      <c r="AP12" s="106" t="s">
        <v>5</v>
      </c>
      <c r="AQ12" s="106" t="s">
        <v>84</v>
      </c>
    </row>
    <row r="13" spans="1:73" x14ac:dyDescent="0.3">
      <c r="A13" s="103" t="s">
        <v>25</v>
      </c>
      <c r="P13" s="103" t="s">
        <v>25</v>
      </c>
      <c r="AE13" s="103" t="s">
        <v>25</v>
      </c>
      <c r="AF13" s="101">
        <f>AVERAGE(AF16:AF18)</f>
        <v>0.91111111111111109</v>
      </c>
      <c r="AG13" s="101">
        <f t="shared" ref="AG13:AQ13" si="4">AVERAGE(AG16:AG18)</f>
        <v>0.95925925925925926</v>
      </c>
      <c r="AH13" s="101">
        <f t="shared" si="4"/>
        <v>0.94386865857454094</v>
      </c>
      <c r="AI13" s="101">
        <f t="shared" si="4"/>
        <v>0.98039215686274517</v>
      </c>
      <c r="AJ13" s="101">
        <f t="shared" si="4"/>
        <v>1.0092592592592593</v>
      </c>
      <c r="AK13" s="101">
        <f t="shared" si="4"/>
        <v>1</v>
      </c>
      <c r="AL13" s="101">
        <f t="shared" si="4"/>
        <v>1.0504807692307692</v>
      </c>
      <c r="AM13" s="101">
        <f t="shared" si="4"/>
        <v>1.0239288307915759</v>
      </c>
      <c r="AN13" s="101">
        <f t="shared" si="4"/>
        <v>1.0221475256769372</v>
      </c>
      <c r="AO13" s="101">
        <f t="shared" si="4"/>
        <v>0.99710424710424717</v>
      </c>
      <c r="AP13" s="101">
        <f t="shared" si="4"/>
        <v>1.0005118755118756</v>
      </c>
      <c r="AQ13" s="101">
        <f t="shared" si="4"/>
        <v>1.0289855072463767</v>
      </c>
      <c r="AT13" s="103" t="s">
        <v>25</v>
      </c>
      <c r="BI13" s="103" t="s">
        <v>25</v>
      </c>
    </row>
    <row r="15" spans="1:73" x14ac:dyDescent="0.3">
      <c r="B15" s="106" t="s">
        <v>81</v>
      </c>
      <c r="C15" s="106" t="s">
        <v>19</v>
      </c>
      <c r="D15" s="106" t="s">
        <v>2</v>
      </c>
      <c r="E15" s="106" t="s">
        <v>82</v>
      </c>
      <c r="F15" s="106" t="s">
        <v>18</v>
      </c>
      <c r="G15" s="106" t="s">
        <v>3</v>
      </c>
      <c r="H15" s="106" t="s">
        <v>4</v>
      </c>
      <c r="I15" s="106" t="s">
        <v>83</v>
      </c>
      <c r="J15" s="106" t="s">
        <v>131</v>
      </c>
      <c r="K15" s="106" t="s">
        <v>20</v>
      </c>
      <c r="L15" s="106" t="s">
        <v>5</v>
      </c>
      <c r="M15" s="106" t="s">
        <v>84</v>
      </c>
      <c r="Q15" s="106" t="s">
        <v>81</v>
      </c>
      <c r="R15" s="106" t="s">
        <v>19</v>
      </c>
      <c r="S15" s="106" t="s">
        <v>2</v>
      </c>
      <c r="T15" s="106" t="s">
        <v>82</v>
      </c>
      <c r="U15" s="106" t="s">
        <v>18</v>
      </c>
      <c r="V15" s="106" t="s">
        <v>3</v>
      </c>
      <c r="W15" s="106" t="s">
        <v>4</v>
      </c>
      <c r="X15" s="106" t="s">
        <v>83</v>
      </c>
      <c r="Y15" s="106" t="s">
        <v>131</v>
      </c>
      <c r="Z15" s="106" t="s">
        <v>20</v>
      </c>
      <c r="AA15" s="106" t="s">
        <v>5</v>
      </c>
      <c r="AB15" s="106" t="s">
        <v>84</v>
      </c>
      <c r="AF15" s="106" t="s">
        <v>81</v>
      </c>
      <c r="AG15" s="106" t="s">
        <v>19</v>
      </c>
      <c r="AH15" s="106" t="s">
        <v>2</v>
      </c>
      <c r="AI15" s="106" t="s">
        <v>82</v>
      </c>
      <c r="AJ15" s="106" t="s">
        <v>18</v>
      </c>
      <c r="AK15" s="106" t="s">
        <v>3</v>
      </c>
      <c r="AL15" s="106" t="s">
        <v>4</v>
      </c>
      <c r="AM15" s="106" t="s">
        <v>83</v>
      </c>
      <c r="AN15" s="106" t="s">
        <v>131</v>
      </c>
      <c r="AO15" s="106" t="s">
        <v>20</v>
      </c>
      <c r="AP15" s="106" t="s">
        <v>5</v>
      </c>
      <c r="AQ15" s="106" t="s">
        <v>84</v>
      </c>
      <c r="AU15" s="106" t="s">
        <v>81</v>
      </c>
      <c r="AV15" s="106" t="s">
        <v>19</v>
      </c>
      <c r="AW15" s="106" t="s">
        <v>2</v>
      </c>
      <c r="AX15" s="106" t="s">
        <v>82</v>
      </c>
      <c r="AY15" s="106" t="s">
        <v>18</v>
      </c>
      <c r="AZ15" s="106" t="s">
        <v>3</v>
      </c>
      <c r="BA15" s="106" t="s">
        <v>4</v>
      </c>
      <c r="BB15" s="106" t="s">
        <v>83</v>
      </c>
      <c r="BC15" s="106" t="s">
        <v>131</v>
      </c>
      <c r="BD15" s="106" t="s">
        <v>20</v>
      </c>
      <c r="BE15" s="106" t="s">
        <v>5</v>
      </c>
      <c r="BF15" s="106" t="s">
        <v>84</v>
      </c>
      <c r="BJ15" s="106" t="s">
        <v>81</v>
      </c>
      <c r="BK15" s="106" t="s">
        <v>19</v>
      </c>
      <c r="BL15" s="106" t="s">
        <v>2</v>
      </c>
      <c r="BM15" s="106" t="s">
        <v>82</v>
      </c>
      <c r="BN15" s="106" t="s">
        <v>18</v>
      </c>
      <c r="BO15" s="106" t="s">
        <v>3</v>
      </c>
      <c r="BP15" s="106" t="s">
        <v>4</v>
      </c>
      <c r="BQ15" s="106" t="s">
        <v>83</v>
      </c>
      <c r="BR15" s="106" t="s">
        <v>131</v>
      </c>
      <c r="BS15" s="106" t="s">
        <v>20</v>
      </c>
      <c r="BT15" s="106" t="s">
        <v>5</v>
      </c>
      <c r="BU15" s="106" t="s">
        <v>84</v>
      </c>
    </row>
    <row r="16" spans="1:73" x14ac:dyDescent="0.3">
      <c r="A16" t="str">
        <f>+Objetivos!D17</f>
        <v>Ventas Mensuales (en miles)</v>
      </c>
      <c r="B16" s="3">
        <f>+Objetivos!E17</f>
        <v>45000</v>
      </c>
      <c r="C16" s="3">
        <f>+Objetivos!F17</f>
        <v>45000</v>
      </c>
      <c r="D16" s="3">
        <f>+Objetivos!G17</f>
        <v>45000</v>
      </c>
      <c r="E16" s="3">
        <f>+Objetivos!H17</f>
        <v>48000</v>
      </c>
      <c r="F16" s="3">
        <f>+Objetivos!I17</f>
        <v>48000</v>
      </c>
      <c r="G16" s="3">
        <f>+Objetivos!J17</f>
        <v>48000</v>
      </c>
      <c r="H16" s="3">
        <f>+Objetivos!K17</f>
        <v>52000</v>
      </c>
      <c r="I16" s="3">
        <f>+Objetivos!L17</f>
        <v>54000</v>
      </c>
      <c r="J16" s="3">
        <f>+Objetivos!M17</f>
        <v>50000</v>
      </c>
      <c r="K16" s="3">
        <f>+Objetivos!N17</f>
        <v>48000</v>
      </c>
      <c r="L16" s="3">
        <f>+Objetivos!O17</f>
        <v>48000</v>
      </c>
      <c r="M16" s="3">
        <f>+Objetivos!P17</f>
        <v>42000</v>
      </c>
      <c r="P16" t="str">
        <f>+A16</f>
        <v>Ventas Mensuales (en miles)</v>
      </c>
      <c r="Q16" s="3">
        <f>+Reales!E17</f>
        <v>42000</v>
      </c>
      <c r="R16" s="3">
        <f>+Reales!F17</f>
        <v>42500</v>
      </c>
      <c r="S16" s="3">
        <f>+Reales!G17</f>
        <v>43000</v>
      </c>
      <c r="T16" s="3">
        <f>+Reales!H17</f>
        <v>48000</v>
      </c>
      <c r="U16" s="3">
        <f>+Reales!I17</f>
        <v>52000</v>
      </c>
      <c r="V16" s="3">
        <f>+Reales!J17</f>
        <v>48000</v>
      </c>
      <c r="W16" s="3">
        <f>+Reales!K17</f>
        <v>55000</v>
      </c>
      <c r="X16" s="3">
        <f>+Reales!L17</f>
        <v>52000</v>
      </c>
      <c r="Y16" s="3">
        <f>+Reales!M17</f>
        <v>48000</v>
      </c>
      <c r="Z16" s="3">
        <f>+Reales!N17</f>
        <v>44000</v>
      </c>
      <c r="AA16" s="3">
        <f>+Reales!O17</f>
        <v>42000</v>
      </c>
      <c r="AB16" s="3">
        <f>+Reales!P17</f>
        <v>42000</v>
      </c>
      <c r="AE16" t="str">
        <f>+P16</f>
        <v>Ventas Mensuales (en miles)</v>
      </c>
      <c r="AF16" s="101">
        <f>IF(Objetivos!$C17="+",IF(B16&gt;0,Q16/B16,IF(B16=0,0,B16/Q16)),IF(B16&lt;0,Q16/B16,IF(B16=0,0,B16/Q16)))</f>
        <v>0.93333333333333335</v>
      </c>
      <c r="AG16" s="101">
        <f>IF(Objetivos!$C17="+",IF(C16&gt;0,R16/C16,IF(C16=0,0,C16/R16)),IF(C16&lt;0,R16/C16,IF(C16=0,0,C16/R16)))</f>
        <v>0.94444444444444442</v>
      </c>
      <c r="AH16" s="101">
        <f>IF(Objetivos!$C17="+",IF(D16&gt;0,S16/D16,IF(D16=0,0,D16/S16)),IF(D16&lt;0,S16/D16,IF(D16=0,0,D16/S16)))</f>
        <v>0.9555555555555556</v>
      </c>
      <c r="AI16" s="101">
        <f>IF(Objetivos!$C17="+",IF(E16&gt;0,T16/E16,IF(E16=0,0,E16/T16)),IF(E16&lt;0,T16/E16,IF(E16=0,0,E16/T16)))</f>
        <v>1</v>
      </c>
      <c r="AJ16" s="101">
        <f>IF(Objetivos!$C17="+",IF(F16&gt;0,U16/F16,IF(F16=0,0,F16/U16)),IF(F16&lt;0,U16/F16,IF(F16=0,0,F16/U16)))</f>
        <v>1.0833333333333333</v>
      </c>
      <c r="AK16" s="101">
        <f>IF(Objetivos!$C17="+",IF(G16&gt;0,V16/G16,IF(G16=0,0,G16/V16)),IF(G16&lt;0,V16/G16,IF(G16=0,0,G16/V16)))</f>
        <v>1</v>
      </c>
      <c r="AL16" s="101">
        <f>IF(Objetivos!$C17="+",IF(H16&gt;0,W16/H16,IF(H16=0,0,H16/W16)),IF(H16&lt;0,W16/H16,IF(H16=0,0,H16/W16)))</f>
        <v>1.0576923076923077</v>
      </c>
      <c r="AM16" s="101">
        <f>IF(Objetivos!$C17="+",IF(I16&gt;0,X16/I16,IF(I16=0,0,I16/X16)),IF(I16&lt;0,X16/I16,IF(I16=0,0,I16/X16)))</f>
        <v>0.96296296296296291</v>
      </c>
      <c r="AN16" s="101">
        <f>IF(Objetivos!$C17="+",IF(J16&gt;0,Y16/J16,IF(J16=0,0,J16/Y16)),IF(J16&lt;0,Y16/J16,IF(J16=0,0,J16/Y16)))</f>
        <v>0.96</v>
      </c>
      <c r="AO16" s="101">
        <f>IF(Objetivos!$C17="+",IF(K16&gt;0,Z16/K16,IF(K16=0,0,K16/Z16)),IF(K16&lt;0,Z16/K16,IF(K16=0,0,K16/Z16)))</f>
        <v>0.91666666666666663</v>
      </c>
      <c r="AP16" s="101">
        <f>IF(Objetivos!$C17="+",IF(L16&gt;0,AA16/L16,IF(L16=0,0,L16/AA16)),IF(L16&lt;0,AA16/L16,IF(L16=0,0,L16/AA16)))</f>
        <v>0.875</v>
      </c>
      <c r="AQ16" s="101">
        <f>IF(Objetivos!$C17="+",IF(M16&gt;0,AB16/M16,IF(M16=0,0,M16/AB16)),IF(M16&lt;0,AB16/M16,IF(M16=0,0,M16/AB16)))</f>
        <v>1</v>
      </c>
      <c r="AT16" t="str">
        <f>+AE16</f>
        <v>Ventas Mensuales (en miles)</v>
      </c>
      <c r="AU16" s="102">
        <f>IF(AF16&gt;Objetivos!$J$3,3,IF(AF16&lt;Objetivos!$J$4,1,2))</f>
        <v>3</v>
      </c>
      <c r="AV16" s="102">
        <f>IF(AG16&gt;Objetivos!$J$3,3,IF(AG16&lt;Objetivos!$J$4,1,2))</f>
        <v>3</v>
      </c>
      <c r="AW16" s="102">
        <f>IF(AH16&gt;Objetivos!$J$3,3,IF(AH16&lt;Objetivos!$J$4,1,2))</f>
        <v>3</v>
      </c>
      <c r="AX16" s="102">
        <f>IF(AI16&gt;Objetivos!$J$3,3,IF(AI16&lt;Objetivos!$J$4,1,2))</f>
        <v>3</v>
      </c>
      <c r="AY16" s="102">
        <f>IF(AJ16&gt;Objetivos!$J$3,3,IF(AJ16&lt;Objetivos!$J$4,1,2))</f>
        <v>3</v>
      </c>
      <c r="AZ16" s="102">
        <f>IF(AK16&gt;Objetivos!$J$3,3,IF(AK16&lt;Objetivos!$J$4,1,2))</f>
        <v>3</v>
      </c>
      <c r="BA16" s="102">
        <f>IF(AL16&gt;Objetivos!$J$3,3,IF(AL16&lt;Objetivos!$J$4,1,2))</f>
        <v>3</v>
      </c>
      <c r="BB16" s="102">
        <f>IF(AM16&gt;Objetivos!$J$3,3,IF(AM16&lt;Objetivos!$J$4,1,2))</f>
        <v>3</v>
      </c>
      <c r="BC16" s="102">
        <f>IF(AN16&gt;Objetivos!$J$3,3,IF(AN16&lt;Objetivos!$J$4,1,2))</f>
        <v>3</v>
      </c>
      <c r="BD16" s="102">
        <f>IF(AO16&gt;Objetivos!$J$3,3,IF(AO16&lt;Objetivos!$J$4,1,2))</f>
        <v>3</v>
      </c>
      <c r="BE16" s="102">
        <f>IF(AP16&gt;Objetivos!$J$3,3,IF(AP16&lt;Objetivos!$J$4,1,2))</f>
        <v>2</v>
      </c>
      <c r="BF16" s="102">
        <f>IF(AQ16&gt;Objetivos!$J$3,3,IF(AQ16&lt;Objetivos!$J$4,1,2))</f>
        <v>3</v>
      </c>
      <c r="BI16" t="str">
        <f>+Objetivos!B17</f>
        <v>Aumentar Ventas</v>
      </c>
      <c r="BJ16" s="102">
        <f t="shared" ref="BJ16:BU16" si="5">+AU16</f>
        <v>3</v>
      </c>
      <c r="BK16" s="102">
        <f t="shared" si="5"/>
        <v>3</v>
      </c>
      <c r="BL16" s="102">
        <f t="shared" si="5"/>
        <v>3</v>
      </c>
      <c r="BM16" s="102">
        <f t="shared" si="5"/>
        <v>3</v>
      </c>
      <c r="BN16" s="102">
        <f t="shared" si="5"/>
        <v>3</v>
      </c>
      <c r="BO16" s="102">
        <f t="shared" si="5"/>
        <v>3</v>
      </c>
      <c r="BP16" s="102">
        <f t="shared" si="5"/>
        <v>3</v>
      </c>
      <c r="BQ16" s="102">
        <f t="shared" si="5"/>
        <v>3</v>
      </c>
      <c r="BR16" s="102">
        <f t="shared" si="5"/>
        <v>3</v>
      </c>
      <c r="BS16" s="102">
        <f t="shared" si="5"/>
        <v>3</v>
      </c>
      <c r="BT16" s="102">
        <f t="shared" si="5"/>
        <v>2</v>
      </c>
      <c r="BU16" s="102">
        <f t="shared" si="5"/>
        <v>3</v>
      </c>
    </row>
    <row r="17" spans="1:73" x14ac:dyDescent="0.3">
      <c r="A17" t="str">
        <f>+Objetivos!D18</f>
        <v>Encuestas Satisfactorias</v>
      </c>
      <c r="B17" s="3">
        <f>+Objetivos!E18</f>
        <v>150</v>
      </c>
      <c r="C17" s="3">
        <f>+Objetivos!F18</f>
        <v>150</v>
      </c>
      <c r="D17" s="3">
        <f>+Objetivos!G18</f>
        <v>140</v>
      </c>
      <c r="E17" s="3">
        <f>+Objetivos!H18</f>
        <v>130</v>
      </c>
      <c r="F17" s="3">
        <f>+Objetivos!I18</f>
        <v>150</v>
      </c>
      <c r="G17" s="3">
        <f>+Objetivos!J18</f>
        <v>160</v>
      </c>
      <c r="H17" s="3">
        <f>+Objetivos!K18</f>
        <v>160</v>
      </c>
      <c r="I17" s="3">
        <f>+Objetivos!L18</f>
        <v>170</v>
      </c>
      <c r="J17" s="3">
        <f>+Objetivos!M18</f>
        <v>170</v>
      </c>
      <c r="K17" s="3">
        <f>+Objetivos!N18</f>
        <v>185</v>
      </c>
      <c r="L17" s="3">
        <f>+Objetivos!O18</f>
        <v>185</v>
      </c>
      <c r="M17" s="3">
        <f>+Objetivos!P18</f>
        <v>190</v>
      </c>
      <c r="P17" t="str">
        <f>+A17</f>
        <v>Encuestas Satisfactorias</v>
      </c>
      <c r="Q17" s="3">
        <f>+Reales!E18</f>
        <v>140</v>
      </c>
      <c r="R17" s="3">
        <f>+Reales!F18</f>
        <v>140</v>
      </c>
      <c r="S17" s="3">
        <f>+Reales!G18</f>
        <v>135</v>
      </c>
      <c r="T17" s="3">
        <f>+Reales!H18</f>
        <v>130</v>
      </c>
      <c r="U17" s="3">
        <f>+Reales!I18</f>
        <v>150</v>
      </c>
      <c r="V17" s="3">
        <f>+Reales!J18</f>
        <v>160</v>
      </c>
      <c r="W17" s="3">
        <f>+Reales!K18</f>
        <v>175</v>
      </c>
      <c r="X17" s="3">
        <f>+Reales!L18</f>
        <v>180</v>
      </c>
      <c r="Y17" s="3">
        <f>+Reales!M18</f>
        <v>180</v>
      </c>
      <c r="Z17" s="3">
        <f>+Reales!N18</f>
        <v>190</v>
      </c>
      <c r="AA17" s="3">
        <f>+Reales!O18</f>
        <v>200</v>
      </c>
      <c r="AB17" s="3">
        <f>+Reales!P18</f>
        <v>190</v>
      </c>
      <c r="AE17" t="str">
        <f>+P17</f>
        <v>Encuestas Satisfactorias</v>
      </c>
      <c r="AF17" s="101">
        <f>IF(Objetivos!$C18="+",IF(B17&gt;0,Q17/B17,IF(B17=0,0,B17/Q17)),IF(B17&lt;0,Q17/B17,IF(B17=0,0,B17/Q17)))</f>
        <v>0.93333333333333335</v>
      </c>
      <c r="AG17" s="101">
        <f>IF(Objetivos!$C18="+",IF(C17&gt;0,R17/C17,IF(C17=0,0,C17/R17)),IF(C17&lt;0,R17/C17,IF(C17=0,0,C17/R17)))</f>
        <v>0.93333333333333335</v>
      </c>
      <c r="AH17" s="101">
        <f>IF(Objetivos!$C18="+",IF(D17&gt;0,S17/D17,IF(D17=0,0,D17/S17)),IF(D17&lt;0,S17/D17,IF(D17=0,0,D17/S17)))</f>
        <v>0.9642857142857143</v>
      </c>
      <c r="AI17" s="101">
        <f>IF(Objetivos!$C18="+",IF(E17&gt;0,T17/E17,IF(E17=0,0,E17/T17)),IF(E17&lt;0,T17/E17,IF(E17=0,0,E17/T17)))</f>
        <v>1</v>
      </c>
      <c r="AJ17" s="101">
        <f>IF(Objetivos!$C18="+",IF(F17&gt;0,U17/F17,IF(F17=0,0,F17/U17)),IF(F17&lt;0,U17/F17,IF(F17=0,0,F17/U17)))</f>
        <v>1</v>
      </c>
      <c r="AK17" s="101">
        <f>IF(Objetivos!$C18="+",IF(G17&gt;0,V17/G17,IF(G17=0,0,G17/V17)),IF(G17&lt;0,V17/G17,IF(G17=0,0,G17/V17)))</f>
        <v>1</v>
      </c>
      <c r="AL17" s="101">
        <f>IF(Objetivos!$C18="+",IF(H17&gt;0,W17/H17,IF(H17=0,0,H17/W17)),IF(H17&lt;0,W17/H17,IF(H17=0,0,H17/W17)))</f>
        <v>1.09375</v>
      </c>
      <c r="AM17" s="101">
        <f>IF(Objetivos!$C18="+",IF(I17&gt;0,X17/I17,IF(I17=0,0,I17/X17)),IF(I17&lt;0,X17/I17,IF(I17=0,0,I17/X17)))</f>
        <v>1.0588235294117647</v>
      </c>
      <c r="AN17" s="101">
        <f>IF(Objetivos!$C18="+",IF(J17&gt;0,Y17/J17,IF(J17=0,0,J17/Y17)),IF(J17&lt;0,Y17/J17,IF(J17=0,0,J17/Y17)))</f>
        <v>1.0588235294117647</v>
      </c>
      <c r="AO17" s="101">
        <f>IF(Objetivos!$C18="+",IF(K17&gt;0,Z17/K17,IF(K17=0,0,K17/Z17)),IF(K17&lt;0,Z17/K17,IF(K17=0,0,K17/Z17)))</f>
        <v>1.027027027027027</v>
      </c>
      <c r="AP17" s="101">
        <f>IF(Objetivos!$C18="+",IF(L17&gt;0,AA17/L17,IF(L17=0,0,L17/AA17)),IF(L17&lt;0,AA17/L17,IF(L17=0,0,L17/AA17)))</f>
        <v>1.0810810810810811</v>
      </c>
      <c r="AQ17" s="101">
        <f>IF(Objetivos!$C18="+",IF(M17&gt;0,AB17/M17,IF(M17=0,0,M17/AB17)),IF(M17&lt;0,AB17/M17,IF(M17=0,0,M17/AB17)))</f>
        <v>1</v>
      </c>
      <c r="AT17" t="str">
        <f>+AE17</f>
        <v>Encuestas Satisfactorias</v>
      </c>
      <c r="AU17" s="102">
        <f>IF(AF17&gt;Objetivos!$J$3,3,IF(AF17&lt;Objetivos!$J$4,1,2))</f>
        <v>3</v>
      </c>
      <c r="AV17" s="102">
        <f>IF(AG17&gt;Objetivos!$J$3,3,IF(AG17&lt;Objetivos!$J$4,1,2))</f>
        <v>3</v>
      </c>
      <c r="AW17" s="102">
        <f>IF(AH17&gt;Objetivos!$J$3,3,IF(AH17&lt;Objetivos!$J$4,1,2))</f>
        <v>3</v>
      </c>
      <c r="AX17" s="102">
        <f>IF(AI17&gt;Objetivos!$J$3,3,IF(AI17&lt;Objetivos!$J$4,1,2))</f>
        <v>3</v>
      </c>
      <c r="AY17" s="102">
        <f>IF(AJ17&gt;Objetivos!$J$3,3,IF(AJ17&lt;Objetivos!$J$4,1,2))</f>
        <v>3</v>
      </c>
      <c r="AZ17" s="102">
        <f>IF(AK17&gt;Objetivos!$J$3,3,IF(AK17&lt;Objetivos!$J$4,1,2))</f>
        <v>3</v>
      </c>
      <c r="BA17" s="102">
        <f>IF(AL17&gt;Objetivos!$J$3,3,IF(AL17&lt;Objetivos!$J$4,1,2))</f>
        <v>3</v>
      </c>
      <c r="BB17" s="102">
        <f>IF(AM17&gt;Objetivos!$J$3,3,IF(AM17&lt;Objetivos!$J$4,1,2))</f>
        <v>3</v>
      </c>
      <c r="BC17" s="102">
        <f>IF(AN17&gt;Objetivos!$J$3,3,IF(AN17&lt;Objetivos!$J$4,1,2))</f>
        <v>3</v>
      </c>
      <c r="BD17" s="102">
        <f>IF(AO17&gt;Objetivos!$J$3,3,IF(AO17&lt;Objetivos!$J$4,1,2))</f>
        <v>3</v>
      </c>
      <c r="BE17" s="102">
        <f>IF(AP17&gt;Objetivos!$J$3,3,IF(AP17&lt;Objetivos!$J$4,1,2))</f>
        <v>3</v>
      </c>
      <c r="BF17" s="102">
        <f>IF(AQ17&gt;Objetivos!$J$3,3,IF(AQ17&lt;Objetivos!$J$4,1,2))</f>
        <v>3</v>
      </c>
      <c r="BI17" t="str">
        <f>+Objetivos!B18</f>
        <v>Mejorar Satisfac. Cliente</v>
      </c>
      <c r="BJ17" s="102">
        <f t="shared" ref="BJ17:BU18" si="6">+AU17</f>
        <v>3</v>
      </c>
      <c r="BK17" s="102">
        <f t="shared" si="6"/>
        <v>3</v>
      </c>
      <c r="BL17" s="102">
        <f t="shared" si="6"/>
        <v>3</v>
      </c>
      <c r="BM17" s="102">
        <f t="shared" si="6"/>
        <v>3</v>
      </c>
      <c r="BN17" s="102">
        <f t="shared" si="6"/>
        <v>3</v>
      </c>
      <c r="BO17" s="102">
        <f t="shared" si="6"/>
        <v>3</v>
      </c>
      <c r="BP17" s="102">
        <f t="shared" si="6"/>
        <v>3</v>
      </c>
      <c r="BQ17" s="102">
        <f t="shared" si="6"/>
        <v>3</v>
      </c>
      <c r="BR17" s="102">
        <f t="shared" si="6"/>
        <v>3</v>
      </c>
      <c r="BS17" s="102">
        <f t="shared" si="6"/>
        <v>3</v>
      </c>
      <c r="BT17" s="102">
        <f t="shared" si="6"/>
        <v>3</v>
      </c>
      <c r="BU17" s="102">
        <f t="shared" si="6"/>
        <v>3</v>
      </c>
    </row>
    <row r="18" spans="1:73" x14ac:dyDescent="0.3">
      <c r="A18" t="str">
        <f>+Objetivos!D19</f>
        <v>Clientes que repiten</v>
      </c>
      <c r="B18" s="3">
        <f>+Objetivos!E19</f>
        <v>1500</v>
      </c>
      <c r="C18" s="3">
        <f>+Objetivos!F19</f>
        <v>1500</v>
      </c>
      <c r="D18" s="3">
        <f>+Objetivos!G19</f>
        <v>1700</v>
      </c>
      <c r="E18" s="3">
        <f>+Objetivos!H19</f>
        <v>1700</v>
      </c>
      <c r="F18" s="3">
        <f>+Objetivos!I19</f>
        <v>1800</v>
      </c>
      <c r="G18" s="3">
        <f>+Objetivos!J19</f>
        <v>1900</v>
      </c>
      <c r="H18" s="3">
        <f>+Objetivos!K19</f>
        <v>2000</v>
      </c>
      <c r="I18" s="3">
        <f>+Objetivos!L19</f>
        <v>2000</v>
      </c>
      <c r="J18" s="3">
        <f>+Objetivos!M19</f>
        <v>2100</v>
      </c>
      <c r="K18" s="3">
        <f>+Objetivos!N19</f>
        <v>2100</v>
      </c>
      <c r="L18" s="3">
        <f>+Objetivos!O19</f>
        <v>2200</v>
      </c>
      <c r="M18" s="3">
        <f>+Objetivos!P19</f>
        <v>2300</v>
      </c>
      <c r="P18" t="str">
        <f>+A18</f>
        <v>Clientes que repiten</v>
      </c>
      <c r="Q18" s="3">
        <f>+Reales!E19</f>
        <v>1300</v>
      </c>
      <c r="R18" s="3">
        <f>+Reales!F19</f>
        <v>1500</v>
      </c>
      <c r="S18" s="3">
        <f>+Reales!G19</f>
        <v>1550</v>
      </c>
      <c r="T18" s="3">
        <f>+Reales!H19</f>
        <v>1600</v>
      </c>
      <c r="U18" s="3">
        <f>+Reales!I19</f>
        <v>1700</v>
      </c>
      <c r="V18" s="3">
        <f>+Reales!J19</f>
        <v>1900</v>
      </c>
      <c r="W18" s="3">
        <f>+Reales!K19</f>
        <v>2000</v>
      </c>
      <c r="X18" s="3">
        <f>+Reales!L19</f>
        <v>2100</v>
      </c>
      <c r="Y18" s="3">
        <f>+Reales!M19</f>
        <v>2200</v>
      </c>
      <c r="Z18" s="3">
        <f>+Reales!N19</f>
        <v>2200</v>
      </c>
      <c r="AA18" s="3">
        <f>+Reales!O19</f>
        <v>2300</v>
      </c>
      <c r="AB18" s="3">
        <f>+Reales!P19</f>
        <v>2500</v>
      </c>
      <c r="AE18" t="str">
        <f>+P18</f>
        <v>Clientes que repiten</v>
      </c>
      <c r="AF18" s="101">
        <f>IF(Objetivos!$C19="+",IF(B18&gt;0,Q18/B18,IF(B18=0,0,B18/Q18)),IF(B18&lt;0,Q18/B18,IF(B18=0,0,B18/Q18)))</f>
        <v>0.8666666666666667</v>
      </c>
      <c r="AG18" s="101">
        <f>IF(Objetivos!$C19="+",IF(C18&gt;0,R18/C18,IF(C18=0,0,C18/R18)),IF(C18&lt;0,R18/C18,IF(C18=0,0,C18/R18)))</f>
        <v>1</v>
      </c>
      <c r="AH18" s="101">
        <f>IF(Objetivos!$C19="+",IF(D18&gt;0,S18/D18,IF(D18=0,0,D18/S18)),IF(D18&lt;0,S18/D18,IF(D18=0,0,D18/S18)))</f>
        <v>0.91176470588235292</v>
      </c>
      <c r="AI18" s="101">
        <f>IF(Objetivos!$C19="+",IF(E18&gt;0,T18/E18,IF(E18=0,0,E18/T18)),IF(E18&lt;0,T18/E18,IF(E18=0,0,E18/T18)))</f>
        <v>0.94117647058823528</v>
      </c>
      <c r="AJ18" s="101">
        <f>IF(Objetivos!$C19="+",IF(F18&gt;0,U18/F18,IF(F18=0,0,F18/U18)),IF(F18&lt;0,U18/F18,IF(F18=0,0,F18/U18)))</f>
        <v>0.94444444444444442</v>
      </c>
      <c r="AK18" s="101">
        <f>IF(Objetivos!$C19="+",IF(G18&gt;0,V18/G18,IF(G18=0,0,G18/V18)),IF(G18&lt;0,V18/G18,IF(G18=0,0,G18/V18)))</f>
        <v>1</v>
      </c>
      <c r="AL18" s="101">
        <f>IF(Objetivos!$C19="+",IF(H18&gt;0,W18/H18,IF(H18=0,0,H18/W18)),IF(H18&lt;0,W18/H18,IF(H18=0,0,H18/W18)))</f>
        <v>1</v>
      </c>
      <c r="AM18" s="101">
        <f>IF(Objetivos!$C19="+",IF(I18&gt;0,X18/I18,IF(I18=0,0,I18/X18)),IF(I18&lt;0,X18/I18,IF(I18=0,0,I18/X18)))</f>
        <v>1.05</v>
      </c>
      <c r="AN18" s="101">
        <f>IF(Objetivos!$C19="+",IF(J18&gt;0,Y18/J18,IF(J18=0,0,J18/Y18)),IF(J18&lt;0,Y18/J18,IF(J18=0,0,J18/Y18)))</f>
        <v>1.0476190476190477</v>
      </c>
      <c r="AO18" s="101">
        <f>IF(Objetivos!$C19="+",IF(K18&gt;0,Z18/K18,IF(K18=0,0,K18/Z18)),IF(K18&lt;0,Z18/K18,IF(K18=0,0,K18/Z18)))</f>
        <v>1.0476190476190477</v>
      </c>
      <c r="AP18" s="101">
        <f>IF(Objetivos!$C19="+",IF(L18&gt;0,AA18/L18,IF(L18=0,0,L18/AA18)),IF(L18&lt;0,AA18/L18,IF(L18=0,0,L18/AA18)))</f>
        <v>1.0454545454545454</v>
      </c>
      <c r="AQ18" s="101">
        <f>IF(Objetivos!$C19="+",IF(M18&gt;0,AB18/M18,IF(M18=0,0,M18/AB18)),IF(M18&lt;0,AB18/M18,IF(M18=0,0,M18/AB18)))</f>
        <v>1.0869565217391304</v>
      </c>
      <c r="AT18" t="str">
        <f>+AE18</f>
        <v>Clientes que repiten</v>
      </c>
      <c r="AU18" s="102">
        <f>IF(AF18&gt;Objetivos!$J$3,3,IF(AF18&lt;Objetivos!$J$4,1,2))</f>
        <v>2</v>
      </c>
      <c r="AV18" s="102">
        <f>IF(AG18&gt;Objetivos!$J$3,3,IF(AG18&lt;Objetivos!$J$4,1,2))</f>
        <v>3</v>
      </c>
      <c r="AW18" s="102">
        <f>IF(AH18&gt;Objetivos!$J$3,3,IF(AH18&lt;Objetivos!$J$4,1,2))</f>
        <v>3</v>
      </c>
      <c r="AX18" s="102">
        <f>IF(AI18&gt;Objetivos!$J$3,3,IF(AI18&lt;Objetivos!$J$4,1,2))</f>
        <v>3</v>
      </c>
      <c r="AY18" s="102">
        <f>IF(AJ18&gt;Objetivos!$J$3,3,IF(AJ18&lt;Objetivos!$J$4,1,2))</f>
        <v>3</v>
      </c>
      <c r="AZ18" s="102">
        <f>IF(AK18&gt;Objetivos!$J$3,3,IF(AK18&lt;Objetivos!$J$4,1,2))</f>
        <v>3</v>
      </c>
      <c r="BA18" s="102">
        <f>IF(AL18&gt;Objetivos!$J$3,3,IF(AL18&lt;Objetivos!$J$4,1,2))</f>
        <v>3</v>
      </c>
      <c r="BB18" s="102">
        <f>IF(AM18&gt;Objetivos!$J$3,3,IF(AM18&lt;Objetivos!$J$4,1,2))</f>
        <v>3</v>
      </c>
      <c r="BC18" s="102">
        <f>IF(AN18&gt;Objetivos!$J$3,3,IF(AN18&lt;Objetivos!$J$4,1,2))</f>
        <v>3</v>
      </c>
      <c r="BD18" s="102">
        <f>IF(AO18&gt;Objetivos!$J$3,3,IF(AO18&lt;Objetivos!$J$4,1,2))</f>
        <v>3</v>
      </c>
      <c r="BE18" s="102">
        <f>IF(AP18&gt;Objetivos!$J$3,3,IF(AP18&lt;Objetivos!$J$4,1,2))</f>
        <v>3</v>
      </c>
      <c r="BF18" s="102">
        <f>IF(AQ18&gt;Objetivos!$J$3,3,IF(AQ18&lt;Objetivos!$J$4,1,2))</f>
        <v>3</v>
      </c>
      <c r="BI18" t="str">
        <f>+Objetivos!B19</f>
        <v>Fidelizar Cliente</v>
      </c>
      <c r="BJ18" s="102">
        <f t="shared" si="6"/>
        <v>2</v>
      </c>
      <c r="BK18" s="102">
        <f t="shared" si="6"/>
        <v>3</v>
      </c>
      <c r="BL18" s="102">
        <f t="shared" si="6"/>
        <v>3</v>
      </c>
      <c r="BM18" s="102">
        <f t="shared" si="6"/>
        <v>3</v>
      </c>
      <c r="BN18" s="102">
        <f t="shared" si="6"/>
        <v>3</v>
      </c>
      <c r="BO18" s="102">
        <f t="shared" si="6"/>
        <v>3</v>
      </c>
      <c r="BP18" s="102">
        <f t="shared" si="6"/>
        <v>3</v>
      </c>
      <c r="BQ18" s="102">
        <f t="shared" si="6"/>
        <v>3</v>
      </c>
      <c r="BR18" s="102">
        <f t="shared" si="6"/>
        <v>3</v>
      </c>
      <c r="BS18" s="102">
        <f t="shared" si="6"/>
        <v>3</v>
      </c>
      <c r="BT18" s="102">
        <f t="shared" si="6"/>
        <v>3</v>
      </c>
      <c r="BU18" s="102">
        <f t="shared" si="6"/>
        <v>3</v>
      </c>
    </row>
    <row r="20" spans="1:73" x14ac:dyDescent="0.3">
      <c r="AF20" s="106" t="s">
        <v>81</v>
      </c>
      <c r="AG20" s="106" t="s">
        <v>19</v>
      </c>
      <c r="AH20" s="106" t="s">
        <v>2</v>
      </c>
      <c r="AI20" s="106" t="s">
        <v>82</v>
      </c>
      <c r="AJ20" s="106" t="s">
        <v>18</v>
      </c>
      <c r="AK20" s="106" t="s">
        <v>3</v>
      </c>
      <c r="AL20" s="106" t="s">
        <v>4</v>
      </c>
      <c r="AM20" s="106" t="s">
        <v>83</v>
      </c>
      <c r="AN20" s="106" t="s">
        <v>131</v>
      </c>
      <c r="AO20" s="106" t="s">
        <v>20</v>
      </c>
      <c r="AP20" s="106" t="s">
        <v>5</v>
      </c>
      <c r="AQ20" s="106" t="s">
        <v>84</v>
      </c>
    </row>
    <row r="21" spans="1:73" x14ac:dyDescent="0.3">
      <c r="A21" s="103" t="s">
        <v>24</v>
      </c>
      <c r="P21" s="103" t="s">
        <v>24</v>
      </c>
      <c r="AE21" s="103" t="s">
        <v>24</v>
      </c>
      <c r="AF21" s="101">
        <f>AVERAGE(AF24:AF28)</f>
        <v>0.9041851851851852</v>
      </c>
      <c r="AG21" s="101">
        <f t="shared" ref="AG21:AQ21" si="7">AVERAGE(AG24:AG28)</f>
        <v>0.88271350696547546</v>
      </c>
      <c r="AH21" s="101">
        <f t="shared" si="7"/>
        <v>0.82050936484898751</v>
      </c>
      <c r="AI21" s="101">
        <f t="shared" si="7"/>
        <v>0.85501831501831504</v>
      </c>
      <c r="AJ21" s="101">
        <f t="shared" si="7"/>
        <v>0.88078388278388287</v>
      </c>
      <c r="AK21" s="101">
        <f t="shared" si="7"/>
        <v>0.87870525988173043</v>
      </c>
      <c r="AL21" s="101">
        <f t="shared" si="7"/>
        <v>0.97890211640211644</v>
      </c>
      <c r="AM21" s="101">
        <f t="shared" si="7"/>
        <v>0.80789871504157218</v>
      </c>
      <c r="AN21" s="101">
        <f t="shared" si="7"/>
        <v>0.8164285714285715</v>
      </c>
      <c r="AO21" s="101">
        <f t="shared" si="7"/>
        <v>0.82316828312352608</v>
      </c>
      <c r="AP21" s="101">
        <f t="shared" si="7"/>
        <v>0.82478794025447166</v>
      </c>
      <c r="AQ21" s="101">
        <f t="shared" si="7"/>
        <v>0.84466131907308384</v>
      </c>
      <c r="AT21" s="103" t="s">
        <v>24</v>
      </c>
      <c r="BI21" s="103" t="s">
        <v>24</v>
      </c>
    </row>
    <row r="23" spans="1:73" x14ac:dyDescent="0.3">
      <c r="B23" s="106" t="s">
        <v>81</v>
      </c>
      <c r="C23" s="106" t="s">
        <v>19</v>
      </c>
      <c r="D23" s="106" t="s">
        <v>2</v>
      </c>
      <c r="E23" s="106" t="s">
        <v>82</v>
      </c>
      <c r="F23" s="106" t="s">
        <v>18</v>
      </c>
      <c r="G23" s="106" t="s">
        <v>3</v>
      </c>
      <c r="H23" s="106" t="s">
        <v>4</v>
      </c>
      <c r="I23" s="106" t="s">
        <v>83</v>
      </c>
      <c r="J23" s="106" t="s">
        <v>131</v>
      </c>
      <c r="K23" s="106" t="s">
        <v>20</v>
      </c>
      <c r="L23" s="106" t="s">
        <v>5</v>
      </c>
      <c r="M23" s="106" t="s">
        <v>84</v>
      </c>
      <c r="Q23" s="106" t="s">
        <v>81</v>
      </c>
      <c r="R23" s="106" t="s">
        <v>19</v>
      </c>
      <c r="S23" s="106" t="s">
        <v>2</v>
      </c>
      <c r="T23" s="106" t="s">
        <v>82</v>
      </c>
      <c r="U23" s="106" t="s">
        <v>18</v>
      </c>
      <c r="V23" s="106" t="s">
        <v>3</v>
      </c>
      <c r="W23" s="106" t="s">
        <v>4</v>
      </c>
      <c r="X23" s="106" t="s">
        <v>83</v>
      </c>
      <c r="Y23" s="106" t="s">
        <v>131</v>
      </c>
      <c r="Z23" s="106" t="s">
        <v>20</v>
      </c>
      <c r="AA23" s="106" t="s">
        <v>5</v>
      </c>
      <c r="AB23" s="106" t="s">
        <v>84</v>
      </c>
      <c r="AF23" s="106" t="s">
        <v>81</v>
      </c>
      <c r="AG23" s="106" t="s">
        <v>19</v>
      </c>
      <c r="AH23" s="106" t="s">
        <v>2</v>
      </c>
      <c r="AI23" s="106" t="s">
        <v>82</v>
      </c>
      <c r="AJ23" s="106" t="s">
        <v>18</v>
      </c>
      <c r="AK23" s="106" t="s">
        <v>3</v>
      </c>
      <c r="AL23" s="106" t="s">
        <v>4</v>
      </c>
      <c r="AM23" s="106" t="s">
        <v>83</v>
      </c>
      <c r="AN23" s="106" t="s">
        <v>131</v>
      </c>
      <c r="AO23" s="106" t="s">
        <v>20</v>
      </c>
      <c r="AP23" s="106" t="s">
        <v>5</v>
      </c>
      <c r="AQ23" s="106" t="s">
        <v>84</v>
      </c>
      <c r="AU23" s="106" t="s">
        <v>81</v>
      </c>
      <c r="AV23" s="106" t="s">
        <v>19</v>
      </c>
      <c r="AW23" s="106" t="s">
        <v>2</v>
      </c>
      <c r="AX23" s="106" t="s">
        <v>82</v>
      </c>
      <c r="AY23" s="106" t="s">
        <v>18</v>
      </c>
      <c r="AZ23" s="106" t="s">
        <v>3</v>
      </c>
      <c r="BA23" s="106" t="s">
        <v>4</v>
      </c>
      <c r="BB23" s="106" t="s">
        <v>83</v>
      </c>
      <c r="BC23" s="106" t="s">
        <v>131</v>
      </c>
      <c r="BD23" s="106" t="s">
        <v>20</v>
      </c>
      <c r="BE23" s="106" t="s">
        <v>5</v>
      </c>
      <c r="BF23" s="106" t="s">
        <v>84</v>
      </c>
      <c r="BJ23" s="106" t="s">
        <v>81</v>
      </c>
      <c r="BK23" s="106" t="s">
        <v>19</v>
      </c>
      <c r="BL23" s="106" t="s">
        <v>2</v>
      </c>
      <c r="BM23" s="106" t="s">
        <v>82</v>
      </c>
      <c r="BN23" s="106" t="s">
        <v>18</v>
      </c>
      <c r="BO23" s="106" t="s">
        <v>3</v>
      </c>
      <c r="BP23" s="106" t="s">
        <v>4</v>
      </c>
      <c r="BQ23" s="106" t="s">
        <v>83</v>
      </c>
      <c r="BR23" s="106" t="s">
        <v>131</v>
      </c>
      <c r="BS23" s="106" t="s">
        <v>20</v>
      </c>
      <c r="BT23" s="106" t="s">
        <v>5</v>
      </c>
      <c r="BU23" s="106" t="s">
        <v>84</v>
      </c>
    </row>
    <row r="24" spans="1:73" x14ac:dyDescent="0.3">
      <c r="A24" t="str">
        <f>+Objetivos!D23</f>
        <v>Descuentos medios en compras(%)</v>
      </c>
      <c r="B24" s="3">
        <f>+Objetivos!E23</f>
        <v>3</v>
      </c>
      <c r="C24" s="3">
        <f>+Objetivos!F23</f>
        <v>3</v>
      </c>
      <c r="D24" s="3">
        <f>+Objetivos!G23</f>
        <v>4</v>
      </c>
      <c r="E24" s="3">
        <f>+Objetivos!H23</f>
        <v>5</v>
      </c>
      <c r="F24" s="3">
        <f>+Objetivos!I23</f>
        <v>5</v>
      </c>
      <c r="G24" s="3">
        <f>+Objetivos!J23</f>
        <v>6</v>
      </c>
      <c r="H24" s="3">
        <f>+Objetivos!K23</f>
        <v>6</v>
      </c>
      <c r="I24" s="3">
        <f>+Objetivos!L23</f>
        <v>7</v>
      </c>
      <c r="J24" s="3">
        <f>+Objetivos!M23</f>
        <v>7</v>
      </c>
      <c r="K24" s="3">
        <f>+Objetivos!N23</f>
        <v>8.5</v>
      </c>
      <c r="L24" s="3">
        <f>+Objetivos!O23</f>
        <v>8.5</v>
      </c>
      <c r="M24" s="3">
        <f>+Objetivos!P23</f>
        <v>8.5</v>
      </c>
      <c r="P24" t="str">
        <f>+A24</f>
        <v>Descuentos medios en compras(%)</v>
      </c>
      <c r="Q24" s="3">
        <f>+Reales!E23</f>
        <v>3</v>
      </c>
      <c r="R24" s="3">
        <f>+Reales!F23</f>
        <v>3</v>
      </c>
      <c r="S24" s="3">
        <f>+Reales!G23</f>
        <v>3</v>
      </c>
      <c r="T24" s="3">
        <f>+Reales!H23</f>
        <v>3.5</v>
      </c>
      <c r="U24" s="3">
        <f>+Reales!I23</f>
        <v>4</v>
      </c>
      <c r="V24" s="3">
        <f>+Reales!J23</f>
        <v>4.5</v>
      </c>
      <c r="W24" s="3">
        <f>+Reales!K23</f>
        <v>7</v>
      </c>
      <c r="X24" s="3">
        <f>+Reales!L23</f>
        <v>4.4000000000000004</v>
      </c>
      <c r="Y24" s="3">
        <f>+Reales!M23</f>
        <v>5</v>
      </c>
      <c r="Z24" s="3">
        <f>+Reales!N23</f>
        <v>6</v>
      </c>
      <c r="AA24" s="3">
        <f>+Reales!O23</f>
        <v>5.5</v>
      </c>
      <c r="AB24" s="3">
        <f>+Reales!P23</f>
        <v>6</v>
      </c>
      <c r="AE24" t="str">
        <f>+P24</f>
        <v>Descuentos medios en compras(%)</v>
      </c>
      <c r="AF24" s="101">
        <f>IF(Objetivos!$C23="+",IF(B24&gt;0,Q24/B24,IF(B24=0,0,B24/Q24)),IF(B24&lt;0,Q24/B24,IF(B24=0,0,B24/Q24)))</f>
        <v>1</v>
      </c>
      <c r="AG24" s="101">
        <f>IF(Objetivos!$C23="+",IF(C24&gt;0,R24/C24,IF(C24=0,0,C24/R24)),IF(C24&lt;0,R24/C24,IF(C24=0,0,C24/R24)))</f>
        <v>1</v>
      </c>
      <c r="AH24" s="101">
        <f>IF(Objetivos!$C23="+",IF(D24&gt;0,S24/D24,IF(D24=0,0,D24/S24)),IF(D24&lt;0,S24/D24,IF(D24=0,0,D24/S24)))</f>
        <v>0.75</v>
      </c>
      <c r="AI24" s="101">
        <f>IF(Objetivos!$C23="+",IF(E24&gt;0,T24/E24,IF(E24=0,0,E24/T24)),IF(E24&lt;0,T24/E24,IF(E24=0,0,E24/T24)))</f>
        <v>0.7</v>
      </c>
      <c r="AJ24" s="101">
        <f>IF(Objetivos!$C23="+",IF(F24&gt;0,U24/F24,IF(F24=0,0,F24/U24)),IF(F24&lt;0,U24/F24,IF(F24=0,0,F24/U24)))</f>
        <v>0.8</v>
      </c>
      <c r="AK24" s="101">
        <f>IF(Objetivos!$C23="+",IF(G24&gt;0,V24/G24,IF(G24=0,0,G24/V24)),IF(G24&lt;0,V24/G24,IF(G24=0,0,G24/V24)))</f>
        <v>0.75</v>
      </c>
      <c r="AL24" s="101">
        <f>IF(Objetivos!$C23="+",IF(H24&gt;0,W24/H24,IF(H24=0,0,H24/W24)),IF(H24&lt;0,W24/H24,IF(H24=0,0,H24/W24)))</f>
        <v>1.1666666666666667</v>
      </c>
      <c r="AM24" s="101">
        <f>IF(Objetivos!$C23="+",IF(I24&gt;0,X24/I24,IF(I24=0,0,I24/X24)),IF(I24&lt;0,X24/I24,IF(I24=0,0,I24/X24)))</f>
        <v>0.62857142857142867</v>
      </c>
      <c r="AN24" s="101">
        <f>IF(Objetivos!$C23="+",IF(J24&gt;0,Y24/J24,IF(J24=0,0,J24/Y24)),IF(J24&lt;0,Y24/J24,IF(J24=0,0,J24/Y24)))</f>
        <v>0.7142857142857143</v>
      </c>
      <c r="AO24" s="101">
        <f>IF(Objetivos!$C23="+",IF(K24&gt;0,Z24/K24,IF(K24=0,0,K24/Z24)),IF(K24&lt;0,Z24/K24,IF(K24=0,0,K24/Z24)))</f>
        <v>0.70588235294117652</v>
      </c>
      <c r="AP24" s="101">
        <f>IF(Objetivos!$C23="+",IF(L24&gt;0,AA24/L24,IF(L24=0,0,L24/AA24)),IF(L24&lt;0,AA24/L24,IF(L24=0,0,L24/AA24)))</f>
        <v>0.6470588235294118</v>
      </c>
      <c r="AQ24" s="101">
        <f>IF(Objetivos!$C23="+",IF(M24&gt;0,AB24/M24,IF(M24=0,0,M24/AB24)),IF(M24&lt;0,AB24/M24,IF(M24=0,0,M24/AB24)))</f>
        <v>0.70588235294117652</v>
      </c>
      <c r="AT24" t="str">
        <f>+AE24</f>
        <v>Descuentos medios en compras(%)</v>
      </c>
      <c r="AU24" s="102">
        <f>IF(AF24&gt;Objetivos!$J$3,3,IF(AF24&lt;Objetivos!$J$4,1,2))</f>
        <v>3</v>
      </c>
      <c r="AV24" s="102">
        <f>IF(AG24&gt;Objetivos!$J$3,3,IF(AG24&lt;Objetivos!$J$4,1,2))</f>
        <v>3</v>
      </c>
      <c r="AW24" s="102">
        <f>IF(AH24&gt;Objetivos!$J$3,3,IF(AH24&lt;Objetivos!$J$4,1,2))</f>
        <v>2</v>
      </c>
      <c r="AX24" s="102">
        <f>IF(AI24&gt;Objetivos!$J$3,3,IF(AI24&lt;Objetivos!$J$4,1,2))</f>
        <v>2</v>
      </c>
      <c r="AY24" s="102">
        <f>IF(AJ24&gt;Objetivos!$J$3,3,IF(AJ24&lt;Objetivos!$J$4,1,2))</f>
        <v>2</v>
      </c>
      <c r="AZ24" s="102">
        <f>IF(AK24&gt;Objetivos!$J$3,3,IF(AK24&lt;Objetivos!$J$4,1,2))</f>
        <v>2</v>
      </c>
      <c r="BA24" s="102">
        <f>IF(AL24&gt;Objetivos!$J$3,3,IF(AL24&lt;Objetivos!$J$4,1,2))</f>
        <v>3</v>
      </c>
      <c r="BB24" s="102">
        <f>IF(AM24&gt;Objetivos!$J$3,3,IF(AM24&lt;Objetivos!$J$4,1,2))</f>
        <v>1</v>
      </c>
      <c r="BC24" s="102">
        <f>IF(AN24&gt;Objetivos!$J$3,3,IF(AN24&lt;Objetivos!$J$4,1,2))</f>
        <v>2</v>
      </c>
      <c r="BD24" s="102">
        <f>IF(AO24&gt;Objetivos!$J$3,3,IF(AO24&lt;Objetivos!$J$4,1,2))</f>
        <v>2</v>
      </c>
      <c r="BE24" s="102">
        <f>IF(AP24&gt;Objetivos!$J$3,3,IF(AP24&lt;Objetivos!$J$4,1,2))</f>
        <v>1</v>
      </c>
      <c r="BF24" s="102">
        <f>IF(AQ24&gt;Objetivos!$J$3,3,IF(AQ24&lt;Objetivos!$J$4,1,2))</f>
        <v>2</v>
      </c>
      <c r="BI24" t="str">
        <f>+Objetivos!B23</f>
        <v>Optimizar Compras</v>
      </c>
      <c r="BJ24" s="102">
        <f t="shared" ref="BJ24:BU28" si="8">+AU24</f>
        <v>3</v>
      </c>
      <c r="BK24" s="102">
        <f t="shared" si="8"/>
        <v>3</v>
      </c>
      <c r="BL24" s="102">
        <f t="shared" si="8"/>
        <v>2</v>
      </c>
      <c r="BM24" s="102">
        <f t="shared" si="8"/>
        <v>2</v>
      </c>
      <c r="BN24" s="102">
        <f t="shared" si="8"/>
        <v>2</v>
      </c>
      <c r="BO24" s="102">
        <f t="shared" si="8"/>
        <v>2</v>
      </c>
      <c r="BP24" s="102">
        <f t="shared" si="8"/>
        <v>3</v>
      </c>
      <c r="BQ24" s="102">
        <f t="shared" si="8"/>
        <v>1</v>
      </c>
      <c r="BR24" s="102">
        <f t="shared" si="8"/>
        <v>2</v>
      </c>
      <c r="BS24" s="102">
        <f t="shared" si="8"/>
        <v>2</v>
      </c>
      <c r="BT24" s="102">
        <f t="shared" si="8"/>
        <v>1</v>
      </c>
      <c r="BU24" s="102">
        <f t="shared" si="8"/>
        <v>2</v>
      </c>
    </row>
    <row r="25" spans="1:73" x14ac:dyDescent="0.3">
      <c r="A25" t="str">
        <f>+Objetivos!D24</f>
        <v>Gestiones realizadas por hora</v>
      </c>
      <c r="B25" s="3">
        <f>+Objetivos!E24</f>
        <v>5</v>
      </c>
      <c r="C25" s="3">
        <f>+Objetivos!F24</f>
        <v>5</v>
      </c>
      <c r="D25" s="3">
        <f>+Objetivos!G24</f>
        <v>6</v>
      </c>
      <c r="E25" s="3">
        <f>+Objetivos!H24</f>
        <v>6</v>
      </c>
      <c r="F25" s="3">
        <f>+Objetivos!I24</f>
        <v>7</v>
      </c>
      <c r="G25" s="3">
        <f>+Objetivos!J24</f>
        <v>7</v>
      </c>
      <c r="H25" s="3">
        <f>+Objetivos!K24</f>
        <v>7</v>
      </c>
      <c r="I25" s="3">
        <f>+Objetivos!L24</f>
        <v>8</v>
      </c>
      <c r="J25" s="3">
        <f>+Objetivos!M24</f>
        <v>8</v>
      </c>
      <c r="K25" s="3">
        <f>+Objetivos!N24</f>
        <v>8</v>
      </c>
      <c r="L25" s="3">
        <f>+Objetivos!O24</f>
        <v>8</v>
      </c>
      <c r="M25" s="3">
        <f>+Objetivos!P24</f>
        <v>8</v>
      </c>
      <c r="P25" t="str">
        <f>+A25</f>
        <v>Gestiones realizadas por hora</v>
      </c>
      <c r="Q25" s="3">
        <f>+Reales!E24</f>
        <v>4</v>
      </c>
      <c r="R25" s="3">
        <f>+Reales!F24</f>
        <v>4</v>
      </c>
      <c r="S25" s="3">
        <f>+Reales!G24</f>
        <v>4</v>
      </c>
      <c r="T25" s="3">
        <f>+Reales!H24</f>
        <v>5</v>
      </c>
      <c r="U25" s="3">
        <f>+Reales!I24</f>
        <v>5.5</v>
      </c>
      <c r="V25" s="3">
        <f>+Reales!J24</f>
        <v>6</v>
      </c>
      <c r="W25" s="3">
        <f>+Reales!K24</f>
        <v>5.5</v>
      </c>
      <c r="X25" s="3">
        <f>+Reales!L24</f>
        <v>6</v>
      </c>
      <c r="Y25" s="3">
        <f>+Reales!M24</f>
        <v>6</v>
      </c>
      <c r="Z25" s="3">
        <f>+Reales!N24</f>
        <v>6.5</v>
      </c>
      <c r="AA25" s="3">
        <f>+Reales!O24</f>
        <v>7</v>
      </c>
      <c r="AB25" s="3">
        <f>+Reales!P24</f>
        <v>7</v>
      </c>
      <c r="AE25" t="str">
        <f>+P25</f>
        <v>Gestiones realizadas por hora</v>
      </c>
      <c r="AF25" s="101">
        <f>IF(Objetivos!$C24="+",IF(B25&gt;0,Q25/B25,IF(B25=0,0,B25/Q25)),IF(B25&lt;0,Q25/B25,IF(B25=0,0,B25/Q25)))</f>
        <v>0.8</v>
      </c>
      <c r="AG25" s="101">
        <f>IF(Objetivos!$C24="+",IF(C25&gt;0,R25/C25,IF(C25=0,0,C25/R25)),IF(C25&lt;0,R25/C25,IF(C25=0,0,C25/R25)))</f>
        <v>0.8</v>
      </c>
      <c r="AH25" s="101">
        <f>IF(Objetivos!$C24="+",IF(D25&gt;0,S25/D25,IF(D25=0,0,D25/S25)),IF(D25&lt;0,S25/D25,IF(D25=0,0,D25/S25)))</f>
        <v>0.66666666666666663</v>
      </c>
      <c r="AI25" s="101">
        <f>IF(Objetivos!$C24="+",IF(E25&gt;0,T25/E25,IF(E25=0,0,E25/T25)),IF(E25&lt;0,T25/E25,IF(E25=0,0,E25/T25)))</f>
        <v>0.83333333333333337</v>
      </c>
      <c r="AJ25" s="101">
        <f>IF(Objetivos!$C24="+",IF(F25&gt;0,U25/F25,IF(F25=0,0,F25/U25)),IF(F25&lt;0,U25/F25,IF(F25=0,0,F25/U25)))</f>
        <v>0.7857142857142857</v>
      </c>
      <c r="AK25" s="101">
        <f>IF(Objetivos!$C24="+",IF(G25&gt;0,V25/G25,IF(G25=0,0,G25/V25)),IF(G25&lt;0,V25/G25,IF(G25=0,0,G25/V25)))</f>
        <v>0.8571428571428571</v>
      </c>
      <c r="AL25" s="101">
        <f>IF(Objetivos!$C24="+",IF(H25&gt;0,W25/H25,IF(H25=0,0,H25/W25)),IF(H25&lt;0,W25/H25,IF(H25=0,0,H25/W25)))</f>
        <v>0.7857142857142857</v>
      </c>
      <c r="AM25" s="101">
        <f>IF(Objetivos!$C24="+",IF(I25&gt;0,X25/I25,IF(I25=0,0,I25/X25)),IF(I25&lt;0,X25/I25,IF(I25=0,0,I25/X25)))</f>
        <v>0.75</v>
      </c>
      <c r="AN25" s="101">
        <f>IF(Objetivos!$C24="+",IF(J25&gt;0,Y25/J25,IF(J25=0,0,J25/Y25)),IF(J25&lt;0,Y25/J25,IF(J25=0,0,J25/Y25)))</f>
        <v>0.75</v>
      </c>
      <c r="AO25" s="101">
        <f>IF(Objetivos!$C24="+",IF(K25&gt;0,Z25/K25,IF(K25=0,0,K25/Z25)),IF(K25&lt;0,Z25/K25,IF(K25=0,0,K25/Z25)))</f>
        <v>0.8125</v>
      </c>
      <c r="AP25" s="101">
        <f>IF(Objetivos!$C24="+",IF(L25&gt;0,AA25/L25,IF(L25=0,0,L25/AA25)),IF(L25&lt;0,AA25/L25,IF(L25=0,0,L25/AA25)))</f>
        <v>0.875</v>
      </c>
      <c r="AQ25" s="101">
        <f>IF(Objetivos!$C24="+",IF(M25&gt;0,AB25/M25,IF(M25=0,0,M25/AB25)),IF(M25&lt;0,AB25/M25,IF(M25=0,0,M25/AB25)))</f>
        <v>0.875</v>
      </c>
      <c r="AT25" t="str">
        <f>+AE25</f>
        <v>Gestiones realizadas por hora</v>
      </c>
      <c r="AU25" s="102">
        <f>IF(AF25&gt;Objetivos!$J$3,3,IF(AF25&lt;Objetivos!$J$4,1,2))</f>
        <v>2</v>
      </c>
      <c r="AV25" s="102">
        <f>IF(AG25&gt;Objetivos!$J$3,3,IF(AG25&lt;Objetivos!$J$4,1,2))</f>
        <v>2</v>
      </c>
      <c r="AW25" s="102">
        <f>IF(AH25&gt;Objetivos!$J$3,3,IF(AH25&lt;Objetivos!$J$4,1,2))</f>
        <v>1</v>
      </c>
      <c r="AX25" s="102">
        <f>IF(AI25&gt;Objetivos!$J$3,3,IF(AI25&lt;Objetivos!$J$4,1,2))</f>
        <v>2</v>
      </c>
      <c r="AY25" s="102">
        <f>IF(AJ25&gt;Objetivos!$J$3,3,IF(AJ25&lt;Objetivos!$J$4,1,2))</f>
        <v>2</v>
      </c>
      <c r="AZ25" s="102">
        <f>IF(AK25&gt;Objetivos!$J$3,3,IF(AK25&lt;Objetivos!$J$4,1,2))</f>
        <v>2</v>
      </c>
      <c r="BA25" s="102">
        <f>IF(AL25&gt;Objetivos!$J$3,3,IF(AL25&lt;Objetivos!$J$4,1,2))</f>
        <v>2</v>
      </c>
      <c r="BB25" s="102">
        <f>IF(AM25&gt;Objetivos!$J$3,3,IF(AM25&lt;Objetivos!$J$4,1,2))</f>
        <v>2</v>
      </c>
      <c r="BC25" s="102">
        <f>IF(AN25&gt;Objetivos!$J$3,3,IF(AN25&lt;Objetivos!$J$4,1,2))</f>
        <v>2</v>
      </c>
      <c r="BD25" s="102">
        <f>IF(AO25&gt;Objetivos!$J$3,3,IF(AO25&lt;Objetivos!$J$4,1,2))</f>
        <v>2</v>
      </c>
      <c r="BE25" s="102">
        <f>IF(AP25&gt;Objetivos!$J$3,3,IF(AP25&lt;Objetivos!$J$4,1,2))</f>
        <v>2</v>
      </c>
      <c r="BF25" s="102">
        <f>IF(AQ25&gt;Objetivos!$J$3,3,IF(AQ25&lt;Objetivos!$J$4,1,2))</f>
        <v>2</v>
      </c>
      <c r="BI25" t="str">
        <f>+Objetivos!B24</f>
        <v xml:space="preserve">Mejorar Rendimiento </v>
      </c>
      <c r="BJ25" s="102">
        <f t="shared" si="8"/>
        <v>2</v>
      </c>
      <c r="BK25" s="102">
        <f t="shared" si="8"/>
        <v>2</v>
      </c>
      <c r="BL25" s="102">
        <f t="shared" si="8"/>
        <v>1</v>
      </c>
      <c r="BM25" s="102">
        <f t="shared" si="8"/>
        <v>2</v>
      </c>
      <c r="BN25" s="102">
        <f t="shared" si="8"/>
        <v>2</v>
      </c>
      <c r="BO25" s="102">
        <f t="shared" si="8"/>
        <v>2</v>
      </c>
      <c r="BP25" s="102">
        <f t="shared" si="8"/>
        <v>2</v>
      </c>
      <c r="BQ25" s="102">
        <f t="shared" si="8"/>
        <v>2</v>
      </c>
      <c r="BR25" s="102">
        <f t="shared" si="8"/>
        <v>2</v>
      </c>
      <c r="BS25" s="102">
        <f t="shared" si="8"/>
        <v>2</v>
      </c>
      <c r="BT25" s="102">
        <f t="shared" si="8"/>
        <v>2</v>
      </c>
      <c r="BU25" s="102">
        <f t="shared" si="8"/>
        <v>2</v>
      </c>
    </row>
    <row r="26" spans="1:73" x14ac:dyDescent="0.3">
      <c r="A26" t="str">
        <f>+Objetivos!D25</f>
        <v>Gastos Fijos</v>
      </c>
      <c r="B26" s="3">
        <f>+Objetivos!E25</f>
        <v>25000</v>
      </c>
      <c r="C26" s="3">
        <f>+Objetivos!F25</f>
        <v>24500</v>
      </c>
      <c r="D26" s="3">
        <f>+Objetivos!G25</f>
        <v>24000</v>
      </c>
      <c r="E26" s="3">
        <f>+Objetivos!H25</f>
        <v>24000</v>
      </c>
      <c r="F26" s="3">
        <f>+Objetivos!I25</f>
        <v>23500</v>
      </c>
      <c r="G26" s="3">
        <f>+Objetivos!J25</f>
        <v>23500</v>
      </c>
      <c r="H26" s="3">
        <f>+Objetivos!K25</f>
        <v>23500</v>
      </c>
      <c r="I26" s="3">
        <f>+Objetivos!L25</f>
        <v>22000</v>
      </c>
      <c r="J26" s="3">
        <f>+Objetivos!M25</f>
        <v>21000</v>
      </c>
      <c r="K26" s="3">
        <f>+Objetivos!N25</f>
        <v>21000</v>
      </c>
      <c r="L26" s="3">
        <f>+Objetivos!O25</f>
        <v>20000</v>
      </c>
      <c r="M26" s="3">
        <f>+Objetivos!P25</f>
        <v>20000</v>
      </c>
      <c r="P26" t="str">
        <f>+A26</f>
        <v>Gastos Fijos</v>
      </c>
      <c r="Q26" s="3">
        <f>+Reales!E25</f>
        <v>27000</v>
      </c>
      <c r="R26" s="3">
        <f>+Reales!F25</f>
        <v>26000</v>
      </c>
      <c r="S26" s="3">
        <f>+Reales!G25</f>
        <v>26500</v>
      </c>
      <c r="T26" s="3">
        <f>+Reales!H25</f>
        <v>26000</v>
      </c>
      <c r="U26" s="3">
        <f>+Reales!I25</f>
        <v>25000</v>
      </c>
      <c r="V26" s="3">
        <f>+Reales!J25</f>
        <v>25500</v>
      </c>
      <c r="W26" s="3">
        <f>+Reales!K25</f>
        <v>24000</v>
      </c>
      <c r="X26" s="3">
        <f>+Reales!L25</f>
        <v>24500</v>
      </c>
      <c r="Y26" s="3">
        <f>+Reales!M25</f>
        <v>24000</v>
      </c>
      <c r="Z26" s="3">
        <f>+Reales!N25</f>
        <v>23000</v>
      </c>
      <c r="AA26" s="3">
        <f>+Reales!O25</f>
        <v>22000</v>
      </c>
      <c r="AB26" s="3">
        <f>+Reales!P25</f>
        <v>22000</v>
      </c>
      <c r="AE26" t="str">
        <f>+P26</f>
        <v>Gastos Fijos</v>
      </c>
      <c r="AF26" s="101">
        <f>IF(Objetivos!$C25="+",IF(B26&gt;0,Q26/B26,IF(B26=0,0,B26/Q26)),IF(B26&lt;0,Q26/B26,IF(B26=0,0,B26/Q26)))</f>
        <v>0.92592592592592593</v>
      </c>
      <c r="AG26" s="101">
        <f>IF(Objetivos!$C25="+",IF(C26&gt;0,R26/C26,IF(C26=0,0,C26/R26)),IF(C26&lt;0,R26/C26,IF(C26=0,0,C26/R26)))</f>
        <v>0.94230769230769229</v>
      </c>
      <c r="AH26" s="101">
        <f>IF(Objetivos!$C25="+",IF(D26&gt;0,S26/D26,IF(D26=0,0,D26/S26)),IF(D26&lt;0,S26/D26,IF(D26=0,0,D26/S26)))</f>
        <v>0.90566037735849059</v>
      </c>
      <c r="AI26" s="101">
        <f>IF(Objetivos!$C25="+",IF(E26&gt;0,T26/E26,IF(E26=0,0,E26/T26)),IF(E26&lt;0,T26/E26,IF(E26=0,0,E26/T26)))</f>
        <v>0.92307692307692313</v>
      </c>
      <c r="AJ26" s="101">
        <f>IF(Objetivos!$C25="+",IF(F26&gt;0,U26/F26,IF(F26=0,0,F26/U26)),IF(F26&lt;0,U26/F26,IF(F26=0,0,F26/U26)))</f>
        <v>0.94</v>
      </c>
      <c r="AK26" s="101">
        <f>IF(Objetivos!$C25="+",IF(G26&gt;0,V26/G26,IF(G26=0,0,G26/V26)),IF(G26&lt;0,V26/G26,IF(G26=0,0,G26/V26)))</f>
        <v>0.92156862745098034</v>
      </c>
      <c r="AL26" s="101">
        <f>IF(Objetivos!$C25="+",IF(H26&gt;0,W26/H26,IF(H26=0,0,H26/W26)),IF(H26&lt;0,W26/H26,IF(H26=0,0,H26/W26)))</f>
        <v>0.97916666666666663</v>
      </c>
      <c r="AM26" s="101">
        <f>IF(Objetivos!$C25="+",IF(I26&gt;0,X26/I26,IF(I26=0,0,I26/X26)),IF(I26&lt;0,X26/I26,IF(I26=0,0,I26/X26)))</f>
        <v>0.89795918367346939</v>
      </c>
      <c r="AN26" s="101">
        <f>IF(Objetivos!$C25="+",IF(J26&gt;0,Y26/J26,IF(J26=0,0,J26/Y26)),IF(J26&lt;0,Y26/J26,IF(J26=0,0,J26/Y26)))</f>
        <v>0.875</v>
      </c>
      <c r="AO26" s="101">
        <f>IF(Objetivos!$C25="+",IF(K26&gt;0,Z26/K26,IF(K26=0,0,K26/Z26)),IF(K26&lt;0,Z26/K26,IF(K26=0,0,K26/Z26)))</f>
        <v>0.91304347826086951</v>
      </c>
      <c r="AP26" s="101">
        <f>IF(Objetivos!$C25="+",IF(L26&gt;0,AA26/L26,IF(L26=0,0,L26/AA26)),IF(L26&lt;0,AA26/L26,IF(L26=0,0,L26/AA26)))</f>
        <v>0.90909090909090906</v>
      </c>
      <c r="AQ26" s="101">
        <f>IF(Objetivos!$C25="+",IF(M26&gt;0,AB26/M26,IF(M26=0,0,M26/AB26)),IF(M26&lt;0,AB26/M26,IF(M26=0,0,M26/AB26)))</f>
        <v>0.90909090909090906</v>
      </c>
      <c r="AT26" t="str">
        <f>+AE26</f>
        <v>Gastos Fijos</v>
      </c>
      <c r="AU26" s="102">
        <f>IF(AF26&gt;Objetivos!$J$3,3,IF(AF26&lt;Objetivos!$J$4,1,2))</f>
        <v>3</v>
      </c>
      <c r="AV26" s="102">
        <f>IF(AG26&gt;Objetivos!$J$3,3,IF(AG26&lt;Objetivos!$J$4,1,2))</f>
        <v>3</v>
      </c>
      <c r="AW26" s="102">
        <f>IF(AH26&gt;Objetivos!$J$3,3,IF(AH26&lt;Objetivos!$J$4,1,2))</f>
        <v>3</v>
      </c>
      <c r="AX26" s="102">
        <f>IF(AI26&gt;Objetivos!$J$3,3,IF(AI26&lt;Objetivos!$J$4,1,2))</f>
        <v>3</v>
      </c>
      <c r="AY26" s="102">
        <f>IF(AJ26&gt;Objetivos!$J$3,3,IF(AJ26&lt;Objetivos!$J$4,1,2))</f>
        <v>3</v>
      </c>
      <c r="AZ26" s="102">
        <f>IF(AK26&gt;Objetivos!$J$3,3,IF(AK26&lt;Objetivos!$J$4,1,2))</f>
        <v>3</v>
      </c>
      <c r="BA26" s="102">
        <f>IF(AL26&gt;Objetivos!$J$3,3,IF(AL26&lt;Objetivos!$J$4,1,2))</f>
        <v>3</v>
      </c>
      <c r="BB26" s="102">
        <f>IF(AM26&gt;Objetivos!$J$3,3,IF(AM26&lt;Objetivos!$J$4,1,2))</f>
        <v>2</v>
      </c>
      <c r="BC26" s="102">
        <f>IF(AN26&gt;Objetivos!$J$3,3,IF(AN26&lt;Objetivos!$J$4,1,2))</f>
        <v>2</v>
      </c>
      <c r="BD26" s="102">
        <f>IF(AO26&gt;Objetivos!$J$3,3,IF(AO26&lt;Objetivos!$J$4,1,2))</f>
        <v>3</v>
      </c>
      <c r="BE26" s="102">
        <f>IF(AP26&gt;Objetivos!$J$3,3,IF(AP26&lt;Objetivos!$J$4,1,2))</f>
        <v>3</v>
      </c>
      <c r="BF26" s="102">
        <f>IF(AQ26&gt;Objetivos!$J$3,3,IF(AQ26&lt;Objetivos!$J$4,1,2))</f>
        <v>3</v>
      </c>
      <c r="BI26" t="str">
        <f>+Objetivos!B25</f>
        <v>Reducir Gastos Fijos</v>
      </c>
      <c r="BJ26" s="102">
        <f t="shared" si="8"/>
        <v>3</v>
      </c>
      <c r="BK26" s="102">
        <f t="shared" si="8"/>
        <v>3</v>
      </c>
      <c r="BL26" s="102">
        <f t="shared" si="8"/>
        <v>3</v>
      </c>
      <c r="BM26" s="102">
        <f t="shared" si="8"/>
        <v>3</v>
      </c>
      <c r="BN26" s="102">
        <f t="shared" si="8"/>
        <v>3</v>
      </c>
      <c r="BO26" s="102">
        <f t="shared" si="8"/>
        <v>3</v>
      </c>
      <c r="BP26" s="102">
        <f t="shared" si="8"/>
        <v>3</v>
      </c>
      <c r="BQ26" s="102">
        <f t="shared" si="8"/>
        <v>2</v>
      </c>
      <c r="BR26" s="102">
        <f t="shared" si="8"/>
        <v>2</v>
      </c>
      <c r="BS26" s="102">
        <f t="shared" si="8"/>
        <v>3</v>
      </c>
      <c r="BT26" s="102">
        <f t="shared" si="8"/>
        <v>3</v>
      </c>
      <c r="BU26" s="102">
        <f t="shared" si="8"/>
        <v>3</v>
      </c>
    </row>
    <row r="27" spans="1:73" x14ac:dyDescent="0.3">
      <c r="A27" t="str">
        <f>+Objetivos!D26</f>
        <v>Uds producidas por persona</v>
      </c>
      <c r="B27" s="3">
        <f>+Objetivos!E26</f>
        <v>125</v>
      </c>
      <c r="C27" s="3">
        <f>+Objetivos!F26</f>
        <v>127</v>
      </c>
      <c r="D27" s="3">
        <f>+Objetivos!G26</f>
        <v>130</v>
      </c>
      <c r="E27" s="3">
        <f>+Objetivos!H26</f>
        <v>130</v>
      </c>
      <c r="F27" s="3">
        <f>+Objetivos!I26</f>
        <v>130</v>
      </c>
      <c r="G27" s="3">
        <f>+Objetivos!J26</f>
        <v>135</v>
      </c>
      <c r="H27" s="3">
        <f>+Objetivos!K26</f>
        <v>135</v>
      </c>
      <c r="I27" s="3">
        <f>+Objetivos!L26</f>
        <v>135</v>
      </c>
      <c r="J27" s="3">
        <f>+Objetivos!M26</f>
        <v>140</v>
      </c>
      <c r="K27" s="3">
        <f>+Objetivos!N26</f>
        <v>140</v>
      </c>
      <c r="L27" s="3">
        <f>+Objetivos!O26</f>
        <v>145</v>
      </c>
      <c r="M27" s="3">
        <f>+Objetivos!P26</f>
        <v>150</v>
      </c>
      <c r="P27" t="str">
        <f>+A27</f>
        <v>Uds producidas por persona</v>
      </c>
      <c r="Q27" s="3">
        <f>+Reales!E26</f>
        <v>115</v>
      </c>
      <c r="R27" s="3">
        <f>+Reales!F26</f>
        <v>117</v>
      </c>
      <c r="S27" s="3">
        <f>+Reales!G26</f>
        <v>120</v>
      </c>
      <c r="T27" s="3">
        <f>+Reales!H26</f>
        <v>125</v>
      </c>
      <c r="U27" s="3">
        <f>+Reales!I26</f>
        <v>125</v>
      </c>
      <c r="V27" s="3">
        <f>+Reales!J26</f>
        <v>128</v>
      </c>
      <c r="W27" s="3">
        <f>+Reales!K26</f>
        <v>130</v>
      </c>
      <c r="X27" s="3">
        <f>+Reales!L26</f>
        <v>130</v>
      </c>
      <c r="Y27" s="3">
        <f>+Reales!M26</f>
        <v>132</v>
      </c>
      <c r="Z27" s="3">
        <f>+Reales!N26</f>
        <v>134</v>
      </c>
      <c r="AA27" s="3">
        <f>+Reales!O26</f>
        <v>140</v>
      </c>
      <c r="AB27" s="3">
        <f>+Reales!P26</f>
        <v>140</v>
      </c>
      <c r="AE27" t="str">
        <f>+P27</f>
        <v>Uds producidas por persona</v>
      </c>
      <c r="AF27" s="101">
        <f>IF(Objetivos!$C26="+",IF(B27&gt;0,Q27/B27,IF(B27=0,0,B27/Q27)),IF(B27&lt;0,Q27/B27,IF(B27=0,0,B27/Q27)))</f>
        <v>0.92</v>
      </c>
      <c r="AG27" s="101">
        <f>IF(Objetivos!$C26="+",IF(C27&gt;0,R27/C27,IF(C27=0,0,C27/R27)),IF(C27&lt;0,R27/C27,IF(C27=0,0,C27/R27)))</f>
        <v>0.92125984251968507</v>
      </c>
      <c r="AH27" s="101">
        <f>IF(Objetivos!$C26="+",IF(D27&gt;0,S27/D27,IF(D27=0,0,D27/S27)),IF(D27&lt;0,S27/D27,IF(D27=0,0,D27/S27)))</f>
        <v>0.92307692307692313</v>
      </c>
      <c r="AI27" s="101">
        <f>IF(Objetivos!$C26="+",IF(E27&gt;0,T27/E27,IF(E27=0,0,E27/T27)),IF(E27&lt;0,T27/E27,IF(E27=0,0,E27/T27)))</f>
        <v>0.96153846153846156</v>
      </c>
      <c r="AJ27" s="101">
        <f>IF(Objetivos!$C26="+",IF(F27&gt;0,U27/F27,IF(F27=0,0,F27/U27)),IF(F27&lt;0,U27/F27,IF(F27=0,0,F27/U27)))</f>
        <v>0.96153846153846156</v>
      </c>
      <c r="AK27" s="101">
        <f>IF(Objetivos!$C26="+",IF(G27&gt;0,V27/G27,IF(G27=0,0,G27/V27)),IF(G27&lt;0,V27/G27,IF(G27=0,0,G27/V27)))</f>
        <v>0.94814814814814818</v>
      </c>
      <c r="AL27" s="101">
        <f>IF(Objetivos!$C26="+",IF(H27&gt;0,W27/H27,IF(H27=0,0,H27/W27)),IF(H27&lt;0,W27/H27,IF(H27=0,0,H27/W27)))</f>
        <v>0.96296296296296291</v>
      </c>
      <c r="AM27" s="101">
        <f>IF(Objetivos!$C26="+",IF(I27&gt;0,X27/I27,IF(I27=0,0,I27/X27)),IF(I27&lt;0,X27/I27,IF(I27=0,0,I27/X27)))</f>
        <v>0.96296296296296291</v>
      </c>
      <c r="AN27" s="101">
        <f>IF(Objetivos!$C26="+",IF(J27&gt;0,Y27/J27,IF(J27=0,0,J27/Y27)),IF(J27&lt;0,Y27/J27,IF(J27=0,0,J27/Y27)))</f>
        <v>0.94285714285714284</v>
      </c>
      <c r="AO27" s="101">
        <f>IF(Objetivos!$C26="+",IF(K27&gt;0,Z27/K27,IF(K27=0,0,K27/Z27)),IF(K27&lt;0,Z27/K27,IF(K27=0,0,K27/Z27)))</f>
        <v>0.95714285714285718</v>
      </c>
      <c r="AP27" s="101">
        <f>IF(Objetivos!$C26="+",IF(L27&gt;0,AA27/L27,IF(L27=0,0,L27/AA27)),IF(L27&lt;0,AA27/L27,IF(L27=0,0,L27/AA27)))</f>
        <v>0.96551724137931039</v>
      </c>
      <c r="AQ27" s="101">
        <f>IF(Objetivos!$C26="+",IF(M27&gt;0,AB27/M27,IF(M27=0,0,M27/AB27)),IF(M27&lt;0,AB27/M27,IF(M27=0,0,M27/AB27)))</f>
        <v>0.93333333333333335</v>
      </c>
      <c r="AT27" t="str">
        <f>+AE27</f>
        <v>Uds producidas por persona</v>
      </c>
      <c r="AU27" s="102">
        <f>IF(AF27&gt;Objetivos!$J$3,3,IF(AF27&lt;Objetivos!$J$4,1,2))</f>
        <v>3</v>
      </c>
      <c r="AV27" s="102">
        <f>IF(AG27&gt;Objetivos!$J$3,3,IF(AG27&lt;Objetivos!$J$4,1,2))</f>
        <v>3</v>
      </c>
      <c r="AW27" s="102">
        <f>IF(AH27&gt;Objetivos!$J$3,3,IF(AH27&lt;Objetivos!$J$4,1,2))</f>
        <v>3</v>
      </c>
      <c r="AX27" s="102">
        <f>IF(AI27&gt;Objetivos!$J$3,3,IF(AI27&lt;Objetivos!$J$4,1,2))</f>
        <v>3</v>
      </c>
      <c r="AY27" s="102">
        <f>IF(AJ27&gt;Objetivos!$J$3,3,IF(AJ27&lt;Objetivos!$J$4,1,2))</f>
        <v>3</v>
      </c>
      <c r="AZ27" s="102">
        <f>IF(AK27&gt;Objetivos!$J$3,3,IF(AK27&lt;Objetivos!$J$4,1,2))</f>
        <v>3</v>
      </c>
      <c r="BA27" s="102">
        <f>IF(AL27&gt;Objetivos!$J$3,3,IF(AL27&lt;Objetivos!$J$4,1,2))</f>
        <v>3</v>
      </c>
      <c r="BB27" s="102">
        <f>IF(AM27&gt;Objetivos!$J$3,3,IF(AM27&lt;Objetivos!$J$4,1,2))</f>
        <v>3</v>
      </c>
      <c r="BC27" s="102">
        <f>IF(AN27&gt;Objetivos!$J$3,3,IF(AN27&lt;Objetivos!$J$4,1,2))</f>
        <v>3</v>
      </c>
      <c r="BD27" s="102">
        <f>IF(AO27&gt;Objetivos!$J$3,3,IF(AO27&lt;Objetivos!$J$4,1,2))</f>
        <v>3</v>
      </c>
      <c r="BE27" s="102">
        <f>IF(AP27&gt;Objetivos!$J$3,3,IF(AP27&lt;Objetivos!$J$4,1,2))</f>
        <v>3</v>
      </c>
      <c r="BF27" s="102">
        <f>IF(AQ27&gt;Objetivos!$J$3,3,IF(AQ27&lt;Objetivos!$J$4,1,2))</f>
        <v>3</v>
      </c>
      <c r="BI27" t="str">
        <f>+Objetivos!B26</f>
        <v>Aumentar Productividad</v>
      </c>
      <c r="BJ27" s="102">
        <f t="shared" si="8"/>
        <v>3</v>
      </c>
      <c r="BK27" s="102">
        <f t="shared" si="8"/>
        <v>3</v>
      </c>
      <c r="BL27" s="102">
        <f t="shared" si="8"/>
        <v>3</v>
      </c>
      <c r="BM27" s="102">
        <f t="shared" si="8"/>
        <v>3</v>
      </c>
      <c r="BN27" s="102">
        <f t="shared" si="8"/>
        <v>3</v>
      </c>
      <c r="BO27" s="102">
        <f t="shared" si="8"/>
        <v>3</v>
      </c>
      <c r="BP27" s="102">
        <f t="shared" si="8"/>
        <v>3</v>
      </c>
      <c r="BQ27" s="102">
        <f t="shared" si="8"/>
        <v>3</v>
      </c>
      <c r="BR27" s="102">
        <f t="shared" si="8"/>
        <v>3</v>
      </c>
      <c r="BS27" s="102">
        <f t="shared" si="8"/>
        <v>3</v>
      </c>
      <c r="BT27" s="102">
        <f t="shared" si="8"/>
        <v>3</v>
      </c>
      <c r="BU27" s="102">
        <f t="shared" si="8"/>
        <v>3</v>
      </c>
    </row>
    <row r="28" spans="1:73" x14ac:dyDescent="0.3">
      <c r="A28" t="str">
        <f>+Objetivos!D27</f>
        <v>Tiempo dedicado por Gestion</v>
      </c>
      <c r="B28" s="3">
        <f>+Objetivos!E27</f>
        <v>7</v>
      </c>
      <c r="C28" s="3">
        <f>+Objetivos!F27</f>
        <v>6</v>
      </c>
      <c r="D28" s="3">
        <f>+Objetivos!G27</f>
        <v>6</v>
      </c>
      <c r="E28" s="3">
        <f>+Objetivos!H27</f>
        <v>6</v>
      </c>
      <c r="F28" s="3">
        <f>+Objetivos!I27</f>
        <v>5.5</v>
      </c>
      <c r="G28" s="3">
        <f>+Objetivos!J27</f>
        <v>5.5</v>
      </c>
      <c r="H28" s="3">
        <f>+Objetivos!K27</f>
        <v>5</v>
      </c>
      <c r="I28" s="3">
        <f>+Objetivos!L27</f>
        <v>4</v>
      </c>
      <c r="J28" s="3">
        <f>+Objetivos!M27</f>
        <v>4</v>
      </c>
      <c r="K28" s="3">
        <f>+Objetivos!N27</f>
        <v>4</v>
      </c>
      <c r="L28" s="3">
        <f>+Objetivos!O27</f>
        <v>4</v>
      </c>
      <c r="M28" s="3">
        <f>+Objetivos!P27</f>
        <v>4</v>
      </c>
      <c r="P28" t="str">
        <f>+A28</f>
        <v>Tiempo dedicado por Gestion</v>
      </c>
      <c r="Q28" s="3">
        <f>+Reales!E27</f>
        <v>8</v>
      </c>
      <c r="R28" s="3">
        <f>+Reales!F27</f>
        <v>8</v>
      </c>
      <c r="S28" s="3">
        <f>+Reales!G27</f>
        <v>7</v>
      </c>
      <c r="T28" s="3">
        <f>+Reales!H27</f>
        <v>7</v>
      </c>
      <c r="U28" s="3">
        <f>+Reales!I27</f>
        <v>6</v>
      </c>
      <c r="V28" s="3">
        <f>+Reales!J27</f>
        <v>6</v>
      </c>
      <c r="W28" s="3">
        <f>+Reales!K27</f>
        <v>5</v>
      </c>
      <c r="X28" s="3">
        <f>+Reales!L27</f>
        <v>5</v>
      </c>
      <c r="Y28" s="3">
        <f>+Reales!M27</f>
        <v>5</v>
      </c>
      <c r="Z28" s="3">
        <f>+Reales!N27</f>
        <v>5.5</v>
      </c>
      <c r="AA28" s="3">
        <f>+Reales!O27</f>
        <v>5.5</v>
      </c>
      <c r="AB28" s="3">
        <f>+Reales!P27</f>
        <v>5</v>
      </c>
      <c r="AE28" t="str">
        <f>+P28</f>
        <v>Tiempo dedicado por Gestion</v>
      </c>
      <c r="AF28" s="101">
        <f>IF(Objetivos!$C27="+",IF(B28&gt;0,Q28/B28,IF(B28=0,0,B28/Q28)),IF(B28&lt;0,Q28/B28,IF(B28=0,0,B28/Q28)))</f>
        <v>0.875</v>
      </c>
      <c r="AG28" s="101">
        <f>IF(Objetivos!$C27="+",IF(C28&gt;0,R28/C28,IF(C28=0,0,C28/R28)),IF(C28&lt;0,R28/C28,IF(C28=0,0,C28/R28)))</f>
        <v>0.75</v>
      </c>
      <c r="AH28" s="101">
        <f>IF(Objetivos!$C27="+",IF(D28&gt;0,S28/D28,IF(D28=0,0,D28/S28)),IF(D28&lt;0,S28/D28,IF(D28=0,0,D28/S28)))</f>
        <v>0.8571428571428571</v>
      </c>
      <c r="AI28" s="101">
        <f>IF(Objetivos!$C27="+",IF(E28&gt;0,T28/E28,IF(E28=0,0,E28/T28)),IF(E28&lt;0,T28/E28,IF(E28=0,0,E28/T28)))</f>
        <v>0.8571428571428571</v>
      </c>
      <c r="AJ28" s="101">
        <f>IF(Objetivos!$C27="+",IF(F28&gt;0,U28/F28,IF(F28=0,0,F28/U28)),IF(F28&lt;0,U28/F28,IF(F28=0,0,F28/U28)))</f>
        <v>0.91666666666666663</v>
      </c>
      <c r="AK28" s="101">
        <f>IF(Objetivos!$C27="+",IF(G28&gt;0,V28/G28,IF(G28=0,0,G28/V28)),IF(G28&lt;0,V28/G28,IF(G28=0,0,G28/V28)))</f>
        <v>0.91666666666666663</v>
      </c>
      <c r="AL28" s="101">
        <f>IF(Objetivos!$C27="+",IF(H28&gt;0,W28/H28,IF(H28=0,0,H28/W28)),IF(H28&lt;0,W28/H28,IF(H28=0,0,H28/W28)))</f>
        <v>1</v>
      </c>
      <c r="AM28" s="101">
        <f>IF(Objetivos!$C27="+",IF(I28&gt;0,X28/I28,IF(I28=0,0,I28/X28)),IF(I28&lt;0,X28/I28,IF(I28=0,0,I28/X28)))</f>
        <v>0.8</v>
      </c>
      <c r="AN28" s="101">
        <f>IF(Objetivos!$C27="+",IF(J28&gt;0,Y28/J28,IF(J28=0,0,J28/Y28)),IF(J28&lt;0,Y28/J28,IF(J28=0,0,J28/Y28)))</f>
        <v>0.8</v>
      </c>
      <c r="AO28" s="101">
        <f>IF(Objetivos!$C27="+",IF(K28&gt;0,Z28/K28,IF(K28=0,0,K28/Z28)),IF(K28&lt;0,Z28/K28,IF(K28=0,0,K28/Z28)))</f>
        <v>0.72727272727272729</v>
      </c>
      <c r="AP28" s="101">
        <f>IF(Objetivos!$C27="+",IF(L28&gt;0,AA28/L28,IF(L28=0,0,L28/AA28)),IF(L28&lt;0,AA28/L28,IF(L28=0,0,L28/AA28)))</f>
        <v>0.72727272727272729</v>
      </c>
      <c r="AQ28" s="101">
        <f>IF(Objetivos!$C27="+",IF(M28&gt;0,AB28/M28,IF(M28=0,0,M28/AB28)),IF(M28&lt;0,AB28/M28,IF(M28=0,0,M28/AB28)))</f>
        <v>0.8</v>
      </c>
      <c r="AT28" t="str">
        <f>+AE28</f>
        <v>Tiempo dedicado por Gestion</v>
      </c>
      <c r="AU28" s="102">
        <f>IF(AF28&gt;Objetivos!$J$3,3,IF(AF28&lt;Objetivos!$J$4,1,2))</f>
        <v>2</v>
      </c>
      <c r="AV28" s="102">
        <f>IF(AG28&gt;Objetivos!$J$3,3,IF(AG28&lt;Objetivos!$J$4,1,2))</f>
        <v>2</v>
      </c>
      <c r="AW28" s="102">
        <f>IF(AH28&gt;Objetivos!$J$3,3,IF(AH28&lt;Objetivos!$J$4,1,2))</f>
        <v>2</v>
      </c>
      <c r="AX28" s="102">
        <f>IF(AI28&gt;Objetivos!$J$3,3,IF(AI28&lt;Objetivos!$J$4,1,2))</f>
        <v>2</v>
      </c>
      <c r="AY28" s="102">
        <f>IF(AJ28&gt;Objetivos!$J$3,3,IF(AJ28&lt;Objetivos!$J$4,1,2))</f>
        <v>3</v>
      </c>
      <c r="AZ28" s="102">
        <f>IF(AK28&gt;Objetivos!$J$3,3,IF(AK28&lt;Objetivos!$J$4,1,2))</f>
        <v>3</v>
      </c>
      <c r="BA28" s="102">
        <f>IF(AL28&gt;Objetivos!$J$3,3,IF(AL28&lt;Objetivos!$J$4,1,2))</f>
        <v>3</v>
      </c>
      <c r="BB28" s="102">
        <f>IF(AM28&gt;Objetivos!$J$3,3,IF(AM28&lt;Objetivos!$J$4,1,2))</f>
        <v>2</v>
      </c>
      <c r="BC28" s="102">
        <f>IF(AN28&gt;Objetivos!$J$3,3,IF(AN28&lt;Objetivos!$J$4,1,2))</f>
        <v>2</v>
      </c>
      <c r="BD28" s="102">
        <f>IF(AO28&gt;Objetivos!$J$3,3,IF(AO28&lt;Objetivos!$J$4,1,2))</f>
        <v>2</v>
      </c>
      <c r="BE28" s="102">
        <f>IF(AP28&gt;Objetivos!$J$3,3,IF(AP28&lt;Objetivos!$J$4,1,2))</f>
        <v>2</v>
      </c>
      <c r="BF28" s="102">
        <f>IF(AQ28&gt;Objetivos!$J$3,3,IF(AQ28&lt;Objetivos!$J$4,1,2))</f>
        <v>2</v>
      </c>
      <c r="BI28" t="str">
        <f>+Objetivos!B27</f>
        <v>Reducir Tiempos Admon.</v>
      </c>
      <c r="BJ28" s="102">
        <f t="shared" si="8"/>
        <v>2</v>
      </c>
      <c r="BK28" s="102">
        <f t="shared" si="8"/>
        <v>2</v>
      </c>
      <c r="BL28" s="102">
        <f t="shared" si="8"/>
        <v>2</v>
      </c>
      <c r="BM28" s="102">
        <f t="shared" si="8"/>
        <v>2</v>
      </c>
      <c r="BN28" s="102">
        <f t="shared" si="8"/>
        <v>3</v>
      </c>
      <c r="BO28" s="102">
        <f t="shared" si="8"/>
        <v>3</v>
      </c>
      <c r="BP28" s="102">
        <f t="shared" si="8"/>
        <v>3</v>
      </c>
      <c r="BQ28" s="102">
        <f t="shared" si="8"/>
        <v>2</v>
      </c>
      <c r="BR28" s="102">
        <f t="shared" si="8"/>
        <v>2</v>
      </c>
      <c r="BS28" s="102">
        <f t="shared" si="8"/>
        <v>2</v>
      </c>
      <c r="BT28" s="102">
        <f t="shared" si="8"/>
        <v>2</v>
      </c>
      <c r="BU28" s="102">
        <f t="shared" si="8"/>
        <v>2</v>
      </c>
    </row>
    <row r="29" spans="1:73" x14ac:dyDescent="0.3"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U29" s="102"/>
      <c r="AV29" s="102"/>
      <c r="AW29" s="102"/>
      <c r="AX29" s="102"/>
      <c r="AY29" s="102"/>
      <c r="AZ29" s="102"/>
      <c r="BA29" s="102"/>
      <c r="BB29" s="102"/>
      <c r="BC29" s="102"/>
      <c r="BD29" s="102"/>
      <c r="BE29" s="102"/>
      <c r="BF29" s="102"/>
    </row>
    <row r="31" spans="1:73" x14ac:dyDescent="0.3">
      <c r="AF31" s="106" t="s">
        <v>81</v>
      </c>
      <c r="AG31" s="106" t="s">
        <v>19</v>
      </c>
      <c r="AH31" s="106" t="s">
        <v>2</v>
      </c>
      <c r="AI31" s="106" t="s">
        <v>82</v>
      </c>
      <c r="AJ31" s="106" t="s">
        <v>18</v>
      </c>
      <c r="AK31" s="106" t="s">
        <v>3</v>
      </c>
      <c r="AL31" s="106" t="s">
        <v>4</v>
      </c>
      <c r="AM31" s="106" t="s">
        <v>83</v>
      </c>
      <c r="AN31" s="106" t="s">
        <v>131</v>
      </c>
      <c r="AO31" s="106" t="s">
        <v>20</v>
      </c>
      <c r="AP31" s="106" t="s">
        <v>5</v>
      </c>
      <c r="AQ31" s="106" t="s">
        <v>84</v>
      </c>
    </row>
    <row r="32" spans="1:73" x14ac:dyDescent="0.3">
      <c r="A32" s="103" t="s">
        <v>26</v>
      </c>
      <c r="P32" s="103" t="s">
        <v>26</v>
      </c>
      <c r="AE32" s="103" t="s">
        <v>26</v>
      </c>
      <c r="AF32" s="101">
        <f>AVERAGE(AF35:AF37)</f>
        <v>1.1053872053872054</v>
      </c>
      <c r="AG32" s="101">
        <f t="shared" ref="AG32:AQ32" si="9">AVERAGE(AG35:AG37)</f>
        <v>1.0524822695035461</v>
      </c>
      <c r="AH32" s="101">
        <f t="shared" si="9"/>
        <v>1.1139298054191673</v>
      </c>
      <c r="AI32" s="101">
        <f t="shared" si="9"/>
        <v>1.123236331569665</v>
      </c>
      <c r="AJ32" s="101">
        <f t="shared" si="9"/>
        <v>1.3</v>
      </c>
      <c r="AK32" s="101">
        <f t="shared" si="9"/>
        <v>1.1861111111111111</v>
      </c>
      <c r="AL32" s="101">
        <f t="shared" si="9"/>
        <v>1.1227106227106225</v>
      </c>
      <c r="AM32" s="101">
        <f t="shared" si="9"/>
        <v>1.2106060606060607</v>
      </c>
      <c r="AN32" s="101">
        <f t="shared" si="9"/>
        <v>1.1921470342522973</v>
      </c>
      <c r="AO32" s="101">
        <f t="shared" si="9"/>
        <v>1.091919191919192</v>
      </c>
      <c r="AP32" s="101">
        <f t="shared" si="9"/>
        <v>1.1805555555555556</v>
      </c>
      <c r="AQ32" s="101">
        <f t="shared" si="9"/>
        <v>1.3291090629800308</v>
      </c>
      <c r="AT32" s="103" t="s">
        <v>26</v>
      </c>
      <c r="BI32" s="103" t="s">
        <v>26</v>
      </c>
    </row>
    <row r="34" spans="1:73" x14ac:dyDescent="0.3">
      <c r="B34" s="106" t="s">
        <v>81</v>
      </c>
      <c r="C34" s="106" t="s">
        <v>19</v>
      </c>
      <c r="D34" s="106" t="s">
        <v>2</v>
      </c>
      <c r="E34" s="106" t="s">
        <v>82</v>
      </c>
      <c r="F34" s="106" t="s">
        <v>18</v>
      </c>
      <c r="G34" s="106" t="s">
        <v>3</v>
      </c>
      <c r="H34" s="106" t="s">
        <v>4</v>
      </c>
      <c r="I34" s="106" t="s">
        <v>83</v>
      </c>
      <c r="J34" s="106" t="s">
        <v>131</v>
      </c>
      <c r="K34" s="106" t="s">
        <v>20</v>
      </c>
      <c r="L34" s="106" t="s">
        <v>5</v>
      </c>
      <c r="M34" s="106" t="s">
        <v>84</v>
      </c>
      <c r="Q34" s="106" t="s">
        <v>81</v>
      </c>
      <c r="R34" s="106" t="s">
        <v>19</v>
      </c>
      <c r="S34" s="106" t="s">
        <v>2</v>
      </c>
      <c r="T34" s="106" t="s">
        <v>82</v>
      </c>
      <c r="U34" s="106" t="s">
        <v>18</v>
      </c>
      <c r="V34" s="106" t="s">
        <v>3</v>
      </c>
      <c r="W34" s="106" t="s">
        <v>4</v>
      </c>
      <c r="X34" s="106" t="s">
        <v>83</v>
      </c>
      <c r="Y34" s="106" t="s">
        <v>131</v>
      </c>
      <c r="Z34" s="106" t="s">
        <v>20</v>
      </c>
      <c r="AA34" s="106" t="s">
        <v>5</v>
      </c>
      <c r="AB34" s="106" t="s">
        <v>84</v>
      </c>
      <c r="AF34" s="106" t="s">
        <v>81</v>
      </c>
      <c r="AG34" s="106" t="s">
        <v>19</v>
      </c>
      <c r="AH34" s="106" t="s">
        <v>2</v>
      </c>
      <c r="AI34" s="106" t="s">
        <v>82</v>
      </c>
      <c r="AJ34" s="106" t="s">
        <v>18</v>
      </c>
      <c r="AK34" s="106" t="s">
        <v>3</v>
      </c>
      <c r="AL34" s="106" t="s">
        <v>4</v>
      </c>
      <c r="AM34" s="106" t="s">
        <v>83</v>
      </c>
      <c r="AN34" s="106" t="s">
        <v>131</v>
      </c>
      <c r="AO34" s="106" t="s">
        <v>20</v>
      </c>
      <c r="AP34" s="106" t="s">
        <v>5</v>
      </c>
      <c r="AQ34" s="106" t="s">
        <v>84</v>
      </c>
      <c r="AU34" s="106" t="s">
        <v>81</v>
      </c>
      <c r="AV34" s="106" t="s">
        <v>19</v>
      </c>
      <c r="AW34" s="106" t="s">
        <v>2</v>
      </c>
      <c r="AX34" s="106" t="s">
        <v>82</v>
      </c>
      <c r="AY34" s="106" t="s">
        <v>18</v>
      </c>
      <c r="AZ34" s="106" t="s">
        <v>3</v>
      </c>
      <c r="BA34" s="106" t="s">
        <v>4</v>
      </c>
      <c r="BB34" s="106" t="s">
        <v>83</v>
      </c>
      <c r="BC34" s="106" t="s">
        <v>131</v>
      </c>
      <c r="BD34" s="106" t="s">
        <v>20</v>
      </c>
      <c r="BE34" s="106" t="s">
        <v>5</v>
      </c>
      <c r="BF34" s="106" t="s">
        <v>84</v>
      </c>
      <c r="BJ34" s="106" t="s">
        <v>81</v>
      </c>
      <c r="BK34" s="106" t="s">
        <v>19</v>
      </c>
      <c r="BL34" s="106" t="s">
        <v>2</v>
      </c>
      <c r="BM34" s="106" t="s">
        <v>82</v>
      </c>
      <c r="BN34" s="106" t="s">
        <v>18</v>
      </c>
      <c r="BO34" s="106" t="s">
        <v>3</v>
      </c>
      <c r="BP34" s="106" t="s">
        <v>4</v>
      </c>
      <c r="BQ34" s="106" t="s">
        <v>83</v>
      </c>
      <c r="BR34" s="106" t="s">
        <v>131</v>
      </c>
      <c r="BS34" s="106" t="s">
        <v>20</v>
      </c>
      <c r="BT34" s="106" t="s">
        <v>5</v>
      </c>
      <c r="BU34" s="106" t="s">
        <v>84</v>
      </c>
    </row>
    <row r="35" spans="1:73" x14ac:dyDescent="0.3">
      <c r="A35" t="str">
        <f>+Objetivos!D31</f>
        <v>Encuesta Negativas</v>
      </c>
      <c r="B35" s="3">
        <f>+Objetivos!E31</f>
        <v>27</v>
      </c>
      <c r="C35" s="3">
        <f>+Objetivos!F31</f>
        <v>30</v>
      </c>
      <c r="D35" s="3">
        <f>+Objetivos!G31</f>
        <v>30</v>
      </c>
      <c r="E35" s="3">
        <f>+Objetivos!H31</f>
        <v>32</v>
      </c>
      <c r="F35" s="3">
        <f>+Objetivos!I31</f>
        <v>35</v>
      </c>
      <c r="G35" s="3">
        <f>+Objetivos!J31</f>
        <v>35</v>
      </c>
      <c r="H35" s="3">
        <f>+Objetivos!K31</f>
        <v>34</v>
      </c>
      <c r="I35" s="3">
        <f>+Objetivos!L31</f>
        <v>36</v>
      </c>
      <c r="J35" s="3">
        <f>+Objetivos!M31</f>
        <v>40</v>
      </c>
      <c r="K35" s="3">
        <f>+Objetivos!N31</f>
        <v>42</v>
      </c>
      <c r="L35" s="3">
        <f>+Objetivos!O31</f>
        <v>44</v>
      </c>
      <c r="M35" s="3">
        <f>+Objetivos!P31</f>
        <v>45</v>
      </c>
      <c r="P35" t="str">
        <f>+A35</f>
        <v>Encuesta Negativas</v>
      </c>
      <c r="Q35" s="3">
        <f>+Reales!E31</f>
        <v>22</v>
      </c>
      <c r="R35" s="3">
        <f>+Reales!F31</f>
        <v>25</v>
      </c>
      <c r="S35" s="3">
        <f>+Reales!G31</f>
        <v>26</v>
      </c>
      <c r="T35" s="3">
        <f>+Reales!H31</f>
        <v>27</v>
      </c>
      <c r="U35" s="3">
        <f>+Reales!I31</f>
        <v>25</v>
      </c>
      <c r="V35" s="3">
        <f>+Reales!J31</f>
        <v>24</v>
      </c>
      <c r="W35" s="3">
        <f>+Reales!K31</f>
        <v>28</v>
      </c>
      <c r="X35" s="3">
        <f>+Reales!L31</f>
        <v>30</v>
      </c>
      <c r="Y35" s="3">
        <f>+Reales!M31</f>
        <v>30</v>
      </c>
      <c r="Z35" s="3">
        <f>+Reales!N31</f>
        <v>35</v>
      </c>
      <c r="AA35" s="3">
        <f>+Reales!O31</f>
        <v>32</v>
      </c>
      <c r="AB35" s="3">
        <f>+Reales!P31</f>
        <v>35</v>
      </c>
      <c r="AE35" t="str">
        <f>+P35</f>
        <v>Encuesta Negativas</v>
      </c>
      <c r="AF35" s="101">
        <f>IF(Objetivos!$C31="+",IF(B35&gt;0,Q35/B35,IF(B35=0,0,B35/Q35)),IF(B35&lt;0,Q35/B35,IF(B35=0,0,B35/Q35)))</f>
        <v>1.2272727272727273</v>
      </c>
      <c r="AG35" s="101">
        <f>IF(Objetivos!$C31="+",IF(C35&gt;0,R35/C35,IF(C35=0,0,C35/R35)),IF(C35&lt;0,R35/C35,IF(C35=0,0,C35/R35)))</f>
        <v>1.2</v>
      </c>
      <c r="AH35" s="101">
        <f>IF(Objetivos!$C31="+",IF(D35&gt;0,S35/D35,IF(D35=0,0,D35/S35)),IF(D35&lt;0,S35/D35,IF(D35=0,0,D35/S35)))</f>
        <v>1.1538461538461537</v>
      </c>
      <c r="AI35" s="101">
        <f>IF(Objetivos!$C31="+",IF(E35&gt;0,T35/E35,IF(E35=0,0,E35/T35)),IF(E35&lt;0,T35/E35,IF(E35=0,0,E35/T35)))</f>
        <v>1.1851851851851851</v>
      </c>
      <c r="AJ35" s="101">
        <f>IF(Objetivos!$C31="+",IF(F35&gt;0,U35/F35,IF(F35=0,0,F35/U35)),IF(F35&lt;0,U35/F35,IF(F35=0,0,F35/U35)))</f>
        <v>1.4</v>
      </c>
      <c r="AK35" s="101">
        <f>IF(Objetivos!$C31="+",IF(G35&gt;0,V35/G35,IF(G35=0,0,G35/V35)),IF(G35&lt;0,V35/G35,IF(G35=0,0,G35/V35)))</f>
        <v>1.4583333333333333</v>
      </c>
      <c r="AL35" s="101">
        <f>IF(Objetivos!$C31="+",IF(H35&gt;0,W35/H35,IF(H35=0,0,H35/W35)),IF(H35&lt;0,W35/H35,IF(H35=0,0,H35/W35)))</f>
        <v>1.2142857142857142</v>
      </c>
      <c r="AM35" s="101">
        <f>IF(Objetivos!$C31="+",IF(I35&gt;0,X35/I35,IF(I35=0,0,I35/X35)),IF(I35&lt;0,X35/I35,IF(I35=0,0,I35/X35)))</f>
        <v>1.2</v>
      </c>
      <c r="AN35" s="101">
        <f>IF(Objetivos!$C31="+",IF(J35&gt;0,Y35/J35,IF(J35=0,0,J35/Y35)),IF(J35&lt;0,Y35/J35,IF(J35=0,0,J35/Y35)))</f>
        <v>1.3333333333333333</v>
      </c>
      <c r="AO35" s="101">
        <f>IF(Objetivos!$C31="+",IF(K35&gt;0,Z35/K35,IF(K35=0,0,K35/Z35)),IF(K35&lt;0,Z35/K35,IF(K35=0,0,K35/Z35)))</f>
        <v>1.2</v>
      </c>
      <c r="AP35" s="101">
        <f>IF(Objetivos!$C31="+",IF(L35&gt;0,AA35/L35,IF(L35=0,0,L35/AA35)),IF(L35&lt;0,AA35/L35,IF(L35=0,0,L35/AA35)))</f>
        <v>1.375</v>
      </c>
      <c r="AQ35" s="101">
        <f>IF(Objetivos!$C31="+",IF(M35&gt;0,AB35/M35,IF(M35=0,0,M35/AB35)),IF(M35&lt;0,AB35/M35,IF(M35=0,0,M35/AB35)))</f>
        <v>1.2857142857142858</v>
      </c>
      <c r="AT35" t="str">
        <f>+AE35</f>
        <v>Encuesta Negativas</v>
      </c>
      <c r="AU35" s="102">
        <f>IF(AF35&gt;Objetivos!$J$3,3,IF(AF35&lt;Objetivos!$J$4,1,2))</f>
        <v>3</v>
      </c>
      <c r="AV35" s="102">
        <f>IF(AG35&gt;Objetivos!$J$3,3,IF(AG35&lt;Objetivos!$J$4,1,2))</f>
        <v>3</v>
      </c>
      <c r="AW35" s="102">
        <f>IF(AH35&gt;Objetivos!$J$3,3,IF(AH35&lt;Objetivos!$J$4,1,2))</f>
        <v>3</v>
      </c>
      <c r="AX35" s="102">
        <f>IF(AI35&gt;Objetivos!$J$3,3,IF(AI35&lt;Objetivos!$J$4,1,2))</f>
        <v>3</v>
      </c>
      <c r="AY35" s="102">
        <f>IF(AJ35&gt;Objetivos!$J$3,3,IF(AJ35&lt;Objetivos!$J$4,1,2))</f>
        <v>3</v>
      </c>
      <c r="AZ35" s="102">
        <f>IF(AK35&gt;Objetivos!$J$3,3,IF(AK35&lt;Objetivos!$J$4,1,2))</f>
        <v>3</v>
      </c>
      <c r="BA35" s="102">
        <f>IF(AL35&gt;Objetivos!$J$3,3,IF(AL35&lt;Objetivos!$J$4,1,2))</f>
        <v>3</v>
      </c>
      <c r="BB35" s="102">
        <f>IF(AM35&gt;Objetivos!$J$3,3,IF(AM35&lt;Objetivos!$J$4,1,2))</f>
        <v>3</v>
      </c>
      <c r="BC35" s="102">
        <f>IF(AN35&gt;Objetivos!$J$3,3,IF(AN35&lt;Objetivos!$J$4,1,2))</f>
        <v>3</v>
      </c>
      <c r="BD35" s="102">
        <f>IF(AO35&gt;Objetivos!$J$3,3,IF(AO35&lt;Objetivos!$J$4,1,2))</f>
        <v>3</v>
      </c>
      <c r="BE35" s="102">
        <f>IF(AP35&gt;Objetivos!$J$3,3,IF(AP35&lt;Objetivos!$J$4,1,2))</f>
        <v>3</v>
      </c>
      <c r="BF35" s="102">
        <f>IF(AQ35&gt;Objetivos!$J$3,3,IF(AQ35&lt;Objetivos!$J$4,1,2))</f>
        <v>3</v>
      </c>
      <c r="BI35" t="str">
        <f>+Objetivos!B31</f>
        <v>Satisfaccion Empleado</v>
      </c>
      <c r="BJ35" s="102">
        <f t="shared" ref="BJ35:BU37" si="10">+AU35</f>
        <v>3</v>
      </c>
      <c r="BK35" s="102">
        <f t="shared" si="10"/>
        <v>3</v>
      </c>
      <c r="BL35" s="102">
        <f t="shared" si="10"/>
        <v>3</v>
      </c>
      <c r="BM35" s="102">
        <f t="shared" si="10"/>
        <v>3</v>
      </c>
      <c r="BN35" s="102">
        <f t="shared" si="10"/>
        <v>3</v>
      </c>
      <c r="BO35" s="102">
        <f t="shared" si="10"/>
        <v>3</v>
      </c>
      <c r="BP35" s="102">
        <f t="shared" si="10"/>
        <v>3</v>
      </c>
      <c r="BQ35" s="102">
        <f t="shared" si="10"/>
        <v>3</v>
      </c>
      <c r="BR35" s="102">
        <f t="shared" si="10"/>
        <v>3</v>
      </c>
      <c r="BS35" s="102">
        <f t="shared" si="10"/>
        <v>3</v>
      </c>
      <c r="BT35" s="102">
        <f t="shared" si="10"/>
        <v>3</v>
      </c>
      <c r="BU35" s="102">
        <f t="shared" si="10"/>
        <v>3</v>
      </c>
    </row>
    <row r="36" spans="1:73" x14ac:dyDescent="0.3">
      <c r="A36" t="str">
        <f>+Objetivos!D32</f>
        <v>Encuesta sobre comida</v>
      </c>
      <c r="B36" s="3">
        <f>+Objetivos!E32</f>
        <v>45</v>
      </c>
      <c r="C36" s="3">
        <f>+Objetivos!F32</f>
        <v>47</v>
      </c>
      <c r="D36" s="3">
        <f>+Objetivos!G32</f>
        <v>47</v>
      </c>
      <c r="E36" s="3">
        <f>+Objetivos!H32</f>
        <v>48</v>
      </c>
      <c r="F36" s="3">
        <f>+Objetivos!I32</f>
        <v>50</v>
      </c>
      <c r="G36" s="3">
        <f>+Objetivos!J32</f>
        <v>50</v>
      </c>
      <c r="H36" s="3">
        <f>+Objetivos!K32</f>
        <v>52</v>
      </c>
      <c r="I36" s="3">
        <f>+Objetivos!L32</f>
        <v>55</v>
      </c>
      <c r="J36" s="3">
        <f>+Objetivos!M32</f>
        <v>57</v>
      </c>
      <c r="K36" s="3">
        <f>+Objetivos!N32</f>
        <v>60</v>
      </c>
      <c r="L36" s="3">
        <f>+Objetivos!O32</f>
        <v>60</v>
      </c>
      <c r="M36" s="3">
        <f>+Objetivos!P32</f>
        <v>62</v>
      </c>
      <c r="P36" t="str">
        <f>+A36</f>
        <v>Encuesta sobre comida</v>
      </c>
      <c r="Q36" s="3">
        <f>+Reales!E32</f>
        <v>40</v>
      </c>
      <c r="R36" s="3">
        <f>+Reales!F32</f>
        <v>45</v>
      </c>
      <c r="S36" s="3">
        <f>+Reales!G32</f>
        <v>48</v>
      </c>
      <c r="T36" s="3">
        <f>+Reales!H32</f>
        <v>50</v>
      </c>
      <c r="U36" s="3">
        <f>+Reales!I32</f>
        <v>50</v>
      </c>
      <c r="V36" s="3">
        <f>+Reales!J32</f>
        <v>55</v>
      </c>
      <c r="W36" s="3">
        <f>+Reales!K32</f>
        <v>60</v>
      </c>
      <c r="X36" s="3">
        <f>+Reales!L32</f>
        <v>65</v>
      </c>
      <c r="Y36" s="3">
        <f>+Reales!M32</f>
        <v>60</v>
      </c>
      <c r="Z36" s="3">
        <f>+Reales!N32</f>
        <v>70</v>
      </c>
      <c r="AA36" s="3">
        <f>+Reales!O32</f>
        <v>80</v>
      </c>
      <c r="AB36" s="3">
        <f>+Reales!P32</f>
        <v>90</v>
      </c>
      <c r="AE36" t="str">
        <f>+P36</f>
        <v>Encuesta sobre comida</v>
      </c>
      <c r="AF36" s="101">
        <f>IF(Objetivos!$C32="+",IF(B36&gt;0,Q36/B36,IF(B36=0,0,B36/Q36)),IF(B36&lt;0,Q36/B36,IF(B36=0,0,B36/Q36)))</f>
        <v>0.88888888888888884</v>
      </c>
      <c r="AG36" s="101">
        <f>IF(Objetivos!$C32="+",IF(C36&gt;0,R36/C36,IF(C36=0,0,C36/R36)),IF(C36&lt;0,R36/C36,IF(C36=0,0,C36/R36)))</f>
        <v>0.95744680851063835</v>
      </c>
      <c r="AH36" s="101">
        <f>IF(Objetivos!$C32="+",IF(D36&gt;0,S36/D36,IF(D36=0,0,D36/S36)),IF(D36&lt;0,S36/D36,IF(D36=0,0,D36/S36)))</f>
        <v>1.0212765957446808</v>
      </c>
      <c r="AI36" s="101">
        <f>IF(Objetivos!$C32="+",IF(E36&gt;0,T36/E36,IF(E36=0,0,E36/T36)),IF(E36&lt;0,T36/E36,IF(E36=0,0,E36/T36)))</f>
        <v>1.0416666666666667</v>
      </c>
      <c r="AJ36" s="101">
        <f>IF(Objetivos!$C32="+",IF(F36&gt;0,U36/F36,IF(F36=0,0,F36/U36)),IF(F36&lt;0,U36/F36,IF(F36=0,0,F36/U36)))</f>
        <v>1</v>
      </c>
      <c r="AK36" s="101">
        <f>IF(Objetivos!$C32="+",IF(G36&gt;0,V36/G36,IF(G36=0,0,G36/V36)),IF(G36&lt;0,V36/G36,IF(G36=0,0,G36/V36)))</f>
        <v>1.1000000000000001</v>
      </c>
      <c r="AL36" s="101">
        <f>IF(Objetivos!$C32="+",IF(H36&gt;0,W36/H36,IF(H36=0,0,H36/W36)),IF(H36&lt;0,W36/H36,IF(H36=0,0,H36/W36)))</f>
        <v>1.1538461538461537</v>
      </c>
      <c r="AM36" s="101">
        <f>IF(Objetivos!$C32="+",IF(I36&gt;0,X36/I36,IF(I36=0,0,I36/X36)),IF(I36&lt;0,X36/I36,IF(I36=0,0,I36/X36)))</f>
        <v>1.1818181818181819</v>
      </c>
      <c r="AN36" s="101">
        <f>IF(Objetivos!$C32="+",IF(J36&gt;0,Y36/J36,IF(J36=0,0,J36/Y36)),IF(J36&lt;0,Y36/J36,IF(J36=0,0,J36/Y36)))</f>
        <v>1.0526315789473684</v>
      </c>
      <c r="AO36" s="101">
        <f>IF(Objetivos!$C32="+",IF(K36&gt;0,Z36/K36,IF(K36=0,0,K36/Z36)),IF(K36&lt;0,Z36/K36,IF(K36=0,0,K36/Z36)))</f>
        <v>1.1666666666666667</v>
      </c>
      <c r="AP36" s="101">
        <f>IF(Objetivos!$C32="+",IF(L36&gt;0,AA36/L36,IF(L36=0,0,L36/AA36)),IF(L36&lt;0,AA36/L36,IF(L36=0,0,L36/AA36)))</f>
        <v>1.3333333333333333</v>
      </c>
      <c r="AQ36" s="101">
        <f>IF(Objetivos!$C32="+",IF(M36&gt;0,AB36/M36,IF(M36=0,0,M36/AB36)),IF(M36&lt;0,AB36/M36,IF(M36=0,0,M36/AB36)))</f>
        <v>1.4516129032258065</v>
      </c>
      <c r="AT36" t="str">
        <f>+AE36</f>
        <v>Encuesta sobre comida</v>
      </c>
      <c r="AU36" s="102">
        <f>IF(AF36&gt;Objetivos!$J$3,3,IF(AF36&lt;Objetivos!$J$4,1,2))</f>
        <v>2</v>
      </c>
      <c r="AV36" s="102">
        <f>IF(AG36&gt;Objetivos!$J$3,3,IF(AG36&lt;Objetivos!$J$4,1,2))</f>
        <v>3</v>
      </c>
      <c r="AW36" s="102">
        <f>IF(AH36&gt;Objetivos!$J$3,3,IF(AH36&lt;Objetivos!$J$4,1,2))</f>
        <v>3</v>
      </c>
      <c r="AX36" s="102">
        <f>IF(AI36&gt;Objetivos!$J$3,3,IF(AI36&lt;Objetivos!$J$4,1,2))</f>
        <v>3</v>
      </c>
      <c r="AY36" s="102">
        <f>IF(AJ36&gt;Objetivos!$J$3,3,IF(AJ36&lt;Objetivos!$J$4,1,2))</f>
        <v>3</v>
      </c>
      <c r="AZ36" s="102">
        <f>IF(AK36&gt;Objetivos!$J$3,3,IF(AK36&lt;Objetivos!$J$4,1,2))</f>
        <v>3</v>
      </c>
      <c r="BA36" s="102">
        <f>IF(AL36&gt;Objetivos!$J$3,3,IF(AL36&lt;Objetivos!$J$4,1,2))</f>
        <v>3</v>
      </c>
      <c r="BB36" s="102">
        <f>IF(AM36&gt;Objetivos!$J$3,3,IF(AM36&lt;Objetivos!$J$4,1,2))</f>
        <v>3</v>
      </c>
      <c r="BC36" s="102">
        <f>IF(AN36&gt;Objetivos!$J$3,3,IF(AN36&lt;Objetivos!$J$4,1,2))</f>
        <v>3</v>
      </c>
      <c r="BD36" s="102">
        <f>IF(AO36&gt;Objetivos!$J$3,3,IF(AO36&lt;Objetivos!$J$4,1,2))</f>
        <v>3</v>
      </c>
      <c r="BE36" s="102">
        <f>IF(AP36&gt;Objetivos!$J$3,3,IF(AP36&lt;Objetivos!$J$4,1,2))</f>
        <v>3</v>
      </c>
      <c r="BF36" s="102">
        <f>IF(AQ36&gt;Objetivos!$J$3,3,IF(AQ36&lt;Objetivos!$J$4,1,2))</f>
        <v>3</v>
      </c>
      <c r="BI36" t="str">
        <f>+Objetivos!B32</f>
        <v>Mejorar Comida</v>
      </c>
      <c r="BJ36" s="102">
        <f t="shared" si="10"/>
        <v>2</v>
      </c>
      <c r="BK36" s="102">
        <f t="shared" si="10"/>
        <v>3</v>
      </c>
      <c r="BL36" s="102">
        <f t="shared" si="10"/>
        <v>3</v>
      </c>
      <c r="BM36" s="102">
        <f t="shared" si="10"/>
        <v>3</v>
      </c>
      <c r="BN36" s="102">
        <f t="shared" si="10"/>
        <v>3</v>
      </c>
      <c r="BO36" s="102">
        <f t="shared" si="10"/>
        <v>3</v>
      </c>
      <c r="BP36" s="102">
        <f t="shared" si="10"/>
        <v>3</v>
      </c>
      <c r="BQ36" s="102">
        <f t="shared" si="10"/>
        <v>3</v>
      </c>
      <c r="BR36" s="102">
        <f t="shared" si="10"/>
        <v>3</v>
      </c>
      <c r="BS36" s="102">
        <f t="shared" si="10"/>
        <v>3</v>
      </c>
      <c r="BT36" s="102">
        <f t="shared" si="10"/>
        <v>3</v>
      </c>
      <c r="BU36" s="102">
        <f t="shared" si="10"/>
        <v>3</v>
      </c>
    </row>
    <row r="37" spans="1:73" x14ac:dyDescent="0.3">
      <c r="A37" t="str">
        <f>+Objetivos!D33</f>
        <v>% Empleados con Bajas</v>
      </c>
      <c r="B37" s="3">
        <f>+Objetivos!E33</f>
        <v>3</v>
      </c>
      <c r="C37" s="3">
        <f>+Objetivos!F33</f>
        <v>3</v>
      </c>
      <c r="D37" s="3">
        <f>+Objetivos!G33</f>
        <v>3.5</v>
      </c>
      <c r="E37" s="3">
        <f>+Objetivos!H33</f>
        <v>4</v>
      </c>
      <c r="F37" s="3">
        <f>+Objetivos!I33</f>
        <v>4.5</v>
      </c>
      <c r="G37" s="3">
        <f>+Objetivos!J33</f>
        <v>5</v>
      </c>
      <c r="H37" s="3">
        <f>+Objetivos!K33</f>
        <v>5</v>
      </c>
      <c r="I37" s="3">
        <f>+Objetivos!L33</f>
        <v>5</v>
      </c>
      <c r="J37" s="3">
        <f>+Objetivos!M33</f>
        <v>5</v>
      </c>
      <c r="K37" s="3">
        <f>+Objetivos!N33</f>
        <v>5</v>
      </c>
      <c r="L37" s="3">
        <f>+Objetivos!O33</f>
        <v>5</v>
      </c>
      <c r="M37" s="3">
        <f>+Objetivos!P33</f>
        <v>5</v>
      </c>
      <c r="P37" t="str">
        <f>+A37</f>
        <v>% Empleados con Bajas</v>
      </c>
      <c r="Q37" s="3">
        <f>+Reales!E33</f>
        <v>2.5</v>
      </c>
      <c r="R37" s="3">
        <f>+Reales!F33</f>
        <v>3</v>
      </c>
      <c r="S37" s="3">
        <f>+Reales!G33</f>
        <v>3</v>
      </c>
      <c r="T37" s="3">
        <f>+Reales!H33</f>
        <v>3.5</v>
      </c>
      <c r="U37" s="3">
        <f>+Reales!I33</f>
        <v>3</v>
      </c>
      <c r="V37" s="3">
        <f>+Reales!J33</f>
        <v>5</v>
      </c>
      <c r="W37" s="3">
        <f>+Reales!K33</f>
        <v>5</v>
      </c>
      <c r="X37" s="3">
        <f>+Reales!L33</f>
        <v>4</v>
      </c>
      <c r="Y37" s="3">
        <f>+Reales!M33</f>
        <v>4.2</v>
      </c>
      <c r="Z37" s="3">
        <f>+Reales!N33</f>
        <v>5.5</v>
      </c>
      <c r="AA37" s="3">
        <f>+Reales!O33</f>
        <v>6</v>
      </c>
      <c r="AB37" s="3">
        <f>+Reales!P33</f>
        <v>4</v>
      </c>
      <c r="AE37" t="str">
        <f>+P37</f>
        <v>% Empleados con Bajas</v>
      </c>
      <c r="AF37" s="101">
        <f>IF(Objetivos!$C33="+",IF(B37&gt;0,Q37/B37,IF(B37=0,0,B37/Q37)),IF(B37&lt;0,Q37/B37,IF(B37=0,0,B37/Q37)))</f>
        <v>1.2</v>
      </c>
      <c r="AG37" s="101">
        <f>IF(Objetivos!$C33="+",IF(C37&gt;0,R37/C37,IF(C37=0,0,C37/R37)),IF(C37&lt;0,R37/C37,IF(C37=0,0,C37/R37)))</f>
        <v>1</v>
      </c>
      <c r="AH37" s="101">
        <f>IF(Objetivos!$C33="+",IF(D37&gt;0,S37/D37,IF(D37=0,0,D37/S37)),IF(D37&lt;0,S37/D37,IF(D37=0,0,D37/S37)))</f>
        <v>1.1666666666666667</v>
      </c>
      <c r="AI37" s="101">
        <f>IF(Objetivos!$C33="+",IF(E37&gt;0,T37/E37,IF(E37=0,0,E37/T37)),IF(E37&lt;0,T37/E37,IF(E37=0,0,E37/T37)))</f>
        <v>1.1428571428571428</v>
      </c>
      <c r="AJ37" s="101">
        <f>IF(Objetivos!$C33="+",IF(F37&gt;0,U37/F37,IF(F37=0,0,F37/U37)),IF(F37&lt;0,U37/F37,IF(F37=0,0,F37/U37)))</f>
        <v>1.5</v>
      </c>
      <c r="AK37" s="101">
        <f>IF(Objetivos!$C33="+",IF(G37&gt;0,V37/G37,IF(G37=0,0,G37/V37)),IF(G37&lt;0,V37/G37,IF(G37=0,0,G37/V37)))</f>
        <v>1</v>
      </c>
      <c r="AL37" s="101">
        <f>IF(Objetivos!$C33="+",IF(H37&gt;0,W37/H37,IF(H37=0,0,H37/W37)),IF(H37&lt;0,W37/H37,IF(H37=0,0,H37/W37)))</f>
        <v>1</v>
      </c>
      <c r="AM37" s="101">
        <f>IF(Objetivos!$C33="+",IF(I37&gt;0,X37/I37,IF(I37=0,0,I37/X37)),IF(I37&lt;0,X37/I37,IF(I37=0,0,I37/X37)))</f>
        <v>1.25</v>
      </c>
      <c r="AN37" s="101">
        <f>IF(Objetivos!$C33="+",IF(J37&gt;0,Y37/J37,IF(J37=0,0,J37/Y37)),IF(J37&lt;0,Y37/J37,IF(J37=0,0,J37/Y37)))</f>
        <v>1.1904761904761905</v>
      </c>
      <c r="AO37" s="101">
        <f>IF(Objetivos!$C33="+",IF(K37&gt;0,Z37/K37,IF(K37=0,0,K37/Z37)),IF(K37&lt;0,Z37/K37,IF(K37=0,0,K37/Z37)))</f>
        <v>0.90909090909090906</v>
      </c>
      <c r="AP37" s="101">
        <f>IF(Objetivos!$C33="+",IF(L37&gt;0,AA37/L37,IF(L37=0,0,L37/AA37)),IF(L37&lt;0,AA37/L37,IF(L37=0,0,L37/AA37)))</f>
        <v>0.83333333333333337</v>
      </c>
      <c r="AQ37" s="101">
        <f>IF(Objetivos!$C33="+",IF(M37&gt;0,AB37/M37,IF(M37=0,0,M37/AB37)),IF(M37&lt;0,AB37/M37,IF(M37=0,0,M37/AB37)))</f>
        <v>1.25</v>
      </c>
      <c r="AT37" t="str">
        <f>+AE37</f>
        <v>% Empleados con Bajas</v>
      </c>
      <c r="AU37" s="102">
        <f>IF(AF37&gt;Objetivos!$J$3,3,IF(AF37&lt;Objetivos!$J$4,1,2))</f>
        <v>3</v>
      </c>
      <c r="AV37" s="102">
        <f>IF(AG37&gt;Objetivos!$J$3,3,IF(AG37&lt;Objetivos!$J$4,1,2))</f>
        <v>3</v>
      </c>
      <c r="AW37" s="102">
        <f>IF(AH37&gt;Objetivos!$J$3,3,IF(AH37&lt;Objetivos!$J$4,1,2))</f>
        <v>3</v>
      </c>
      <c r="AX37" s="102">
        <f>IF(AI37&gt;Objetivos!$J$3,3,IF(AI37&lt;Objetivos!$J$4,1,2))</f>
        <v>3</v>
      </c>
      <c r="AY37" s="102">
        <f>IF(AJ37&gt;Objetivos!$J$3,3,IF(AJ37&lt;Objetivos!$J$4,1,2))</f>
        <v>3</v>
      </c>
      <c r="AZ37" s="102">
        <f>IF(AK37&gt;Objetivos!$J$3,3,IF(AK37&lt;Objetivos!$J$4,1,2))</f>
        <v>3</v>
      </c>
      <c r="BA37" s="102">
        <f>IF(AL37&gt;Objetivos!$J$3,3,IF(AL37&lt;Objetivos!$J$4,1,2))</f>
        <v>3</v>
      </c>
      <c r="BB37" s="102">
        <f>IF(AM37&gt;Objetivos!$J$3,3,IF(AM37&lt;Objetivos!$J$4,1,2))</f>
        <v>3</v>
      </c>
      <c r="BC37" s="102">
        <f>IF(AN37&gt;Objetivos!$J$3,3,IF(AN37&lt;Objetivos!$J$4,1,2))</f>
        <v>3</v>
      </c>
      <c r="BD37" s="102">
        <f>IF(AO37&gt;Objetivos!$J$3,3,IF(AO37&lt;Objetivos!$J$4,1,2))</f>
        <v>3</v>
      </c>
      <c r="BE37" s="102">
        <f>IF(AP37&gt;Objetivos!$J$3,3,IF(AP37&lt;Objetivos!$J$4,1,2))</f>
        <v>2</v>
      </c>
      <c r="BF37" s="102">
        <f>IF(AQ37&gt;Objetivos!$J$3,3,IF(AQ37&lt;Objetivos!$J$4,1,2))</f>
        <v>3</v>
      </c>
      <c r="BI37" t="str">
        <f>+Objetivos!B33</f>
        <v>Reducir Bajas Laborales</v>
      </c>
      <c r="BJ37" s="102">
        <f t="shared" si="10"/>
        <v>3</v>
      </c>
      <c r="BK37" s="102">
        <f t="shared" si="10"/>
        <v>3</v>
      </c>
      <c r="BL37" s="102">
        <f t="shared" si="10"/>
        <v>3</v>
      </c>
      <c r="BM37" s="102">
        <f t="shared" si="10"/>
        <v>3</v>
      </c>
      <c r="BN37" s="102">
        <f t="shared" si="10"/>
        <v>3</v>
      </c>
      <c r="BO37" s="102">
        <f t="shared" si="10"/>
        <v>3</v>
      </c>
      <c r="BP37" s="102">
        <f t="shared" si="10"/>
        <v>3</v>
      </c>
      <c r="BQ37" s="102">
        <f t="shared" si="10"/>
        <v>3</v>
      </c>
      <c r="BR37" s="102">
        <f t="shared" si="10"/>
        <v>3</v>
      </c>
      <c r="BS37" s="102">
        <f t="shared" si="10"/>
        <v>3</v>
      </c>
      <c r="BT37" s="102">
        <f t="shared" si="10"/>
        <v>2</v>
      </c>
      <c r="BU37" s="102">
        <f t="shared" si="10"/>
        <v>3</v>
      </c>
    </row>
    <row r="38" spans="1:73" x14ac:dyDescent="0.3"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F38" s="101"/>
      <c r="AG38" s="101"/>
      <c r="AH38" s="101"/>
      <c r="AI38" s="101"/>
      <c r="AJ38" s="101"/>
      <c r="AK38" s="101"/>
      <c r="AL38" s="101"/>
      <c r="AM38" s="101"/>
      <c r="AN38" s="101"/>
      <c r="AO38" s="101"/>
      <c r="AP38" s="101"/>
      <c r="AQ38" s="101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</row>
    <row r="78" spans="1:1" x14ac:dyDescent="0.3">
      <c r="A78" t="s">
        <v>30</v>
      </c>
    </row>
    <row r="79" spans="1:1" x14ac:dyDescent="0.3">
      <c r="A79" t="s">
        <v>27</v>
      </c>
    </row>
    <row r="81" spans="1:1" x14ac:dyDescent="0.3">
      <c r="A81">
        <v>1</v>
      </c>
    </row>
  </sheetData>
  <customSheetViews>
    <customSheetView guid="{866E79C6-ED26-4269-9589-BDD48744743B}" showPageBreaks="1">
      <selection activeCell="D9" sqref="D9"/>
      <pageMargins left="0.511811024" right="0.511811024" top="0.78740157499999996" bottom="0.78740157499999996" header="0.31496062000000002" footer="0.31496062000000002"/>
      <pageSetup paperSize="9" orientation="portrait" horizontalDpi="4294967293" verticalDpi="4294967293" r:id="rId1"/>
    </customSheetView>
  </customSheetViews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4"/>
  <dimension ref="A2:P143"/>
  <sheetViews>
    <sheetView workbookViewId="0">
      <selection activeCell="B6" sqref="B6:C6"/>
    </sheetView>
  </sheetViews>
  <sheetFormatPr baseColWidth="10" defaultColWidth="9.109375" defaultRowHeight="14.4" x14ac:dyDescent="0.3"/>
  <cols>
    <col min="1" max="1" width="31.88671875" bestFit="1" customWidth="1"/>
    <col min="2" max="2" width="12.109375" style="156" customWidth="1"/>
    <col min="3" max="3" width="30.5546875" bestFit="1" customWidth="1"/>
    <col min="4" max="4" width="9.109375" customWidth="1"/>
    <col min="16" max="16" width="4.6640625" customWidth="1"/>
  </cols>
  <sheetData>
    <row r="2" spans="1:9" x14ac:dyDescent="0.3">
      <c r="A2" s="196" t="s">
        <v>140</v>
      </c>
      <c r="B2" s="197">
        <f>INDEX('Aux Datos 1'!BI:BU,MATCH(A2,'Aux Datos 1'!BI:BI,0),MATCH($I$3,'Aux Datos 1'!$BI$7:$BU$7,0))</f>
        <v>2.7857142857142856</v>
      </c>
      <c r="C2" s="110"/>
      <c r="D2" s="109" t="s">
        <v>29</v>
      </c>
      <c r="E2" s="109" t="s">
        <v>133</v>
      </c>
    </row>
    <row r="3" spans="1:9" x14ac:dyDescent="0.3">
      <c r="B3" s="155"/>
      <c r="C3" s="110"/>
      <c r="D3" s="108" t="s">
        <v>89</v>
      </c>
      <c r="E3" s="107" t="str">
        <f>LEFT(D3,3)</f>
        <v>Ene</v>
      </c>
      <c r="G3" s="109">
        <v>5</v>
      </c>
      <c r="H3" s="109" t="str" cm="1">
        <f t="array" ref="H3">INDEX(D3:D14,G3)</f>
        <v>Mayo</v>
      </c>
      <c r="I3" s="109" t="str">
        <f>LEFT(H3,3)</f>
        <v>May</v>
      </c>
    </row>
    <row r="4" spans="1:9" x14ac:dyDescent="0.3">
      <c r="A4" s="183" t="s">
        <v>23</v>
      </c>
      <c r="B4" s="191"/>
      <c r="D4" s="108" t="s">
        <v>90</v>
      </c>
      <c r="E4" s="107" t="str">
        <f t="shared" ref="E4:E14" si="0">LEFT(D4,3)</f>
        <v>Feb</v>
      </c>
    </row>
    <row r="5" spans="1:9" x14ac:dyDescent="0.3">
      <c r="A5" s="192"/>
      <c r="B5" s="193"/>
      <c r="D5" s="108" t="s">
        <v>91</v>
      </c>
      <c r="E5" s="107" t="str">
        <f t="shared" si="0"/>
        <v>Mar</v>
      </c>
    </row>
    <row r="6" spans="1:9" x14ac:dyDescent="0.3">
      <c r="A6" s="192"/>
      <c r="B6" s="193"/>
      <c r="D6" s="108" t="s">
        <v>92</v>
      </c>
      <c r="E6" s="107" t="str">
        <f t="shared" si="0"/>
        <v>Abr</v>
      </c>
    </row>
    <row r="7" spans="1:9" x14ac:dyDescent="0.3">
      <c r="A7" s="192" t="str">
        <f>+'Aux Datos 1'!BI8</f>
        <v>Mejorar Rentab.</v>
      </c>
      <c r="B7" s="193">
        <f>INDEX('Aux Datos 1'!BI:BU,MATCH(A7,'Aux Datos 1'!BI:BI,0),MATCH($I$3,'Aux Datos 1'!$BI$7:$BU$7,0))</f>
        <v>2</v>
      </c>
      <c r="D7" s="108" t="s">
        <v>93</v>
      </c>
      <c r="E7" s="107" t="str">
        <f t="shared" si="0"/>
        <v>May</v>
      </c>
    </row>
    <row r="8" spans="1:9" x14ac:dyDescent="0.3">
      <c r="A8" s="192" t="str">
        <f>+'Aux Datos 1'!BI9</f>
        <v>Maximizar Bº Accionistas</v>
      </c>
      <c r="B8" s="193">
        <f>INDEX('Aux Datos 1'!BI:BU,MATCH(A8,'Aux Datos 1'!BI:BI,0),MATCH($I$3,'Aux Datos 1'!$BI$7:$BU$7,0))</f>
        <v>3</v>
      </c>
      <c r="D8" s="108" t="s">
        <v>94</v>
      </c>
      <c r="E8" s="107" t="str">
        <f t="shared" si="0"/>
        <v>Jun</v>
      </c>
    </row>
    <row r="9" spans="1:9" x14ac:dyDescent="0.3">
      <c r="A9" s="192" t="str">
        <f>+'Aux Datos 1'!BI10</f>
        <v>Reducir Activos</v>
      </c>
      <c r="B9" s="193">
        <f>INDEX('Aux Datos 1'!BI:BU,MATCH(A9,'Aux Datos 1'!BI:BI,0),MATCH($I$3,'Aux Datos 1'!$BI$7:$BU$7,0))</f>
        <v>3</v>
      </c>
      <c r="D9" s="108" t="s">
        <v>95</v>
      </c>
      <c r="E9" s="107" t="str">
        <f t="shared" si="0"/>
        <v>Jul</v>
      </c>
    </row>
    <row r="10" spans="1:9" x14ac:dyDescent="0.3">
      <c r="A10" s="194"/>
      <c r="B10" s="195"/>
      <c r="D10" s="108" t="s">
        <v>96</v>
      </c>
      <c r="E10" s="107" t="str">
        <f t="shared" si="0"/>
        <v>Ago</v>
      </c>
    </row>
    <row r="11" spans="1:9" x14ac:dyDescent="0.3">
      <c r="D11" s="108" t="s">
        <v>132</v>
      </c>
      <c r="E11" s="107" t="str">
        <f t="shared" si="0"/>
        <v>Set</v>
      </c>
    </row>
    <row r="12" spans="1:9" x14ac:dyDescent="0.3">
      <c r="A12" s="183" t="s">
        <v>25</v>
      </c>
      <c r="B12" s="191"/>
      <c r="D12" s="108" t="s">
        <v>97</v>
      </c>
      <c r="E12" s="107" t="str">
        <f t="shared" si="0"/>
        <v>Oct</v>
      </c>
    </row>
    <row r="13" spans="1:9" x14ac:dyDescent="0.3">
      <c r="A13" s="192"/>
      <c r="B13" s="193"/>
      <c r="D13" s="108" t="s">
        <v>98</v>
      </c>
      <c r="E13" s="107" t="str">
        <f t="shared" si="0"/>
        <v>Nov</v>
      </c>
    </row>
    <row r="14" spans="1:9" x14ac:dyDescent="0.3">
      <c r="A14" s="192"/>
      <c r="B14" s="193"/>
      <c r="D14" s="108" t="s">
        <v>99</v>
      </c>
      <c r="E14" s="107" t="str">
        <f t="shared" si="0"/>
        <v>Dic</v>
      </c>
    </row>
    <row r="15" spans="1:9" x14ac:dyDescent="0.3">
      <c r="A15" s="192" t="str">
        <f>+'Aux Datos 1'!BI16</f>
        <v>Aumentar Ventas</v>
      </c>
      <c r="B15" s="193">
        <f>INDEX('Aux Datos 1'!BI:BU,MATCH(A15,'Aux Datos 1'!BI:BI,0),MATCH($I$3,'Aux Datos 1'!$BI$7:$BU$7,0))</f>
        <v>3</v>
      </c>
    </row>
    <row r="16" spans="1:9" x14ac:dyDescent="0.3">
      <c r="A16" s="192" t="str">
        <f>+'Aux Datos 1'!BI17</f>
        <v>Mejorar Satisfac. Cliente</v>
      </c>
      <c r="B16" s="193">
        <f>INDEX('Aux Datos 1'!BI:BU,MATCH(A16,'Aux Datos 1'!BI:BI,0),MATCH($I$3,'Aux Datos 1'!$BI$7:$BU$7,0))</f>
        <v>3</v>
      </c>
    </row>
    <row r="17" spans="1:14" x14ac:dyDescent="0.3">
      <c r="A17" s="192" t="str">
        <f>+'Aux Datos 1'!BI18</f>
        <v>Fidelizar Cliente</v>
      </c>
      <c r="B17" s="193">
        <f>INDEX('Aux Datos 1'!BI:BU,MATCH(A17,'Aux Datos 1'!BI:BI,0),MATCH($I$3,'Aux Datos 1'!$BI$7:$BU$7,0))</f>
        <v>3</v>
      </c>
      <c r="D17" s="2" t="s">
        <v>137</v>
      </c>
    </row>
    <row r="18" spans="1:14" x14ac:dyDescent="0.3">
      <c r="A18" s="194"/>
      <c r="B18" s="195"/>
    </row>
    <row r="19" spans="1:14" x14ac:dyDescent="0.3">
      <c r="D19" s="204" t="s">
        <v>11</v>
      </c>
      <c r="E19" s="204"/>
      <c r="G19" s="204" t="s">
        <v>12</v>
      </c>
      <c r="H19" s="204"/>
      <c r="J19" s="204" t="s">
        <v>13</v>
      </c>
      <c r="K19" s="204"/>
      <c r="M19" s="204" t="s">
        <v>14</v>
      </c>
      <c r="N19" s="204"/>
    </row>
    <row r="20" spans="1:14" x14ac:dyDescent="0.3">
      <c r="A20" s="183" t="s">
        <v>24</v>
      </c>
      <c r="B20" s="191"/>
      <c r="D20" s="107" t="s">
        <v>15</v>
      </c>
      <c r="E20" s="111">
        <f>HLOOKUP('Aux Datos 2'!I3,'Aux Datos 1'!AF4:AQ5,2,0)</f>
        <v>1.0444444444444443</v>
      </c>
      <c r="G20" s="107" t="s">
        <v>15</v>
      </c>
      <c r="H20" s="111">
        <f>HLOOKUP('Aux Datos 2'!I3,'Aux Datos 1'!AF12:AQ13,2,0)</f>
        <v>1.0092592592592593</v>
      </c>
      <c r="J20" s="107" t="s">
        <v>15</v>
      </c>
      <c r="K20" s="111">
        <f>HLOOKUP('Aux Datos 2'!I3,'Aux Datos 1'!AF20:AQ21,2,0)</f>
        <v>0.88078388278388287</v>
      </c>
      <c r="M20" s="107" t="s">
        <v>15</v>
      </c>
      <c r="N20" s="111">
        <f>HLOOKUP('Aux Datos 2'!I3,'Aux Datos 1'!AF31:AQ32,2,0)</f>
        <v>1.3</v>
      </c>
    </row>
    <row r="21" spans="1:14" x14ac:dyDescent="0.3">
      <c r="A21" s="192"/>
      <c r="B21" s="193"/>
    </row>
    <row r="22" spans="1:14" x14ac:dyDescent="0.3">
      <c r="A22" s="192"/>
      <c r="B22" s="193"/>
      <c r="D22" s="204" t="s">
        <v>7</v>
      </c>
      <c r="E22" s="204"/>
      <c r="G22" s="204" t="s">
        <v>8</v>
      </c>
      <c r="H22" s="204"/>
      <c r="J22" s="204" t="s">
        <v>9</v>
      </c>
      <c r="K22" s="204"/>
      <c r="M22" s="204" t="s">
        <v>10</v>
      </c>
      <c r="N22" s="204"/>
    </row>
    <row r="23" spans="1:14" x14ac:dyDescent="0.3">
      <c r="A23" s="192" t="str">
        <f>+Objetivos!B23</f>
        <v>Optimizar Compras</v>
      </c>
      <c r="B23" s="193">
        <f>INDEX('Aux Datos 1'!BI:BU,MATCH(A23,'Aux Datos 1'!BI:BI,0),MATCH($I$3,'Aux Datos 1'!$BI$7:$BU$7,0))</f>
        <v>2</v>
      </c>
      <c r="D23" s="205" t="s">
        <v>134</v>
      </c>
      <c r="E23" s="205"/>
      <c r="G23" s="205" t="s">
        <v>134</v>
      </c>
      <c r="H23" s="205"/>
      <c r="J23" s="205" t="s">
        <v>134</v>
      </c>
      <c r="K23" s="205"/>
      <c r="M23" s="205" t="s">
        <v>134</v>
      </c>
      <c r="N23" s="205"/>
    </row>
    <row r="24" spans="1:14" x14ac:dyDescent="0.3">
      <c r="A24" s="192" t="str">
        <f>+Objetivos!B24</f>
        <v xml:space="preserve">Mejorar Rendimiento </v>
      </c>
      <c r="B24" s="193">
        <f>INDEX('Aux Datos 1'!BI:BU,MATCH(A24,'Aux Datos 1'!BI:BI,0),MATCH($I$3,'Aux Datos 1'!$BI$7:$BU$7,0))</f>
        <v>2</v>
      </c>
      <c r="D24" s="107" t="s">
        <v>135</v>
      </c>
      <c r="E24" s="107" t="s">
        <v>136</v>
      </c>
      <c r="F24" s="105"/>
      <c r="G24" s="107" t="s">
        <v>135</v>
      </c>
      <c r="H24" s="107" t="s">
        <v>136</v>
      </c>
      <c r="I24" s="105"/>
      <c r="J24" s="107" t="s">
        <v>135</v>
      </c>
      <c r="K24" s="107" t="s">
        <v>136</v>
      </c>
      <c r="L24" s="105"/>
      <c r="M24" s="107" t="s">
        <v>135</v>
      </c>
      <c r="N24" s="107" t="s">
        <v>136</v>
      </c>
    </row>
    <row r="25" spans="1:14" x14ac:dyDescent="0.3">
      <c r="A25" s="192" t="str">
        <f>+Objetivos!B25</f>
        <v>Reducir Gastos Fijos</v>
      </c>
      <c r="B25" s="193">
        <f>INDEX('Aux Datos 1'!BI:BU,MATCH(A25,'Aux Datos 1'!BI:BI,0),MATCH($I$3,'Aux Datos 1'!$BI$7:$BU$7,0))</f>
        <v>3</v>
      </c>
      <c r="D25" s="107">
        <v>0</v>
      </c>
      <c r="E25" s="107">
        <v>0</v>
      </c>
      <c r="F25" s="105"/>
      <c r="G25" s="107">
        <v>0</v>
      </c>
      <c r="H25" s="107">
        <v>0</v>
      </c>
      <c r="I25" s="105"/>
      <c r="J25" s="107">
        <v>0</v>
      </c>
      <c r="K25" s="107">
        <v>0</v>
      </c>
      <c r="L25" s="105"/>
      <c r="M25" s="107">
        <v>0</v>
      </c>
      <c r="N25" s="107">
        <v>0</v>
      </c>
    </row>
    <row r="26" spans="1:14" x14ac:dyDescent="0.3">
      <c r="A26" s="192" t="str">
        <f>+Objetivos!B26</f>
        <v>Aumentar Productividad</v>
      </c>
      <c r="B26" s="193">
        <f>INDEX('Aux Datos 1'!BI:BU,MATCH(A26,'Aux Datos 1'!BI:BI,0),MATCH($I$3,'Aux Datos 1'!$BI$7:$BU$7,0))</f>
        <v>3</v>
      </c>
      <c r="D26" s="107">
        <f xml:space="preserve"> IF(E20&gt;100%,1,(- COS(PI() * ABS($E$20 /1))))</f>
        <v>1</v>
      </c>
      <c r="E26" s="107">
        <f xml:space="preserve"> IF(E20&gt;100%,0,SIN(PI() * ABS($E$20 /1)))</f>
        <v>0</v>
      </c>
      <c r="F26" s="105"/>
      <c r="G26" s="107">
        <f xml:space="preserve"> IF(H20&gt;100%,1,(- COS(PI() * ABS($H$20 /1))))</f>
        <v>1</v>
      </c>
      <c r="H26" s="107">
        <f xml:space="preserve"> IF(H20&gt;100%,0,SIN(PI() * ABS($H$20 /1)))</f>
        <v>0</v>
      </c>
      <c r="I26" s="105"/>
      <c r="J26" s="107">
        <f xml:space="preserve"> IF(K20&gt;100%,1,(- COS(PI() * ABS($K$20 /1))))</f>
        <v>0.93068022400705919</v>
      </c>
      <c r="K26" s="107">
        <f xml:space="preserve"> IF(K20&gt;100%,0,SIN(PI() * ABS($K$20 /1)))</f>
        <v>0.36583373360335447</v>
      </c>
      <c r="L26" s="105"/>
      <c r="M26" s="107">
        <f xml:space="preserve"> IF(N20&gt;100%,1,(- COS(PI() * ABS($N$20 /1))))</f>
        <v>1</v>
      </c>
      <c r="N26" s="107">
        <f xml:space="preserve"> IF(N20&gt;100%,0,SIN(PI() * ABS($N$20 /1)))</f>
        <v>0</v>
      </c>
    </row>
    <row r="27" spans="1:14" x14ac:dyDescent="0.3">
      <c r="A27" s="192" t="str">
        <f>+Objetivos!B27</f>
        <v>Reducir Tiempos Admon.</v>
      </c>
      <c r="B27" s="193">
        <f>INDEX('Aux Datos 1'!BI:BU,MATCH(A27,'Aux Datos 1'!BI:BI,0),MATCH($I$3,'Aux Datos 1'!$BI$7:$BU$7,0))</f>
        <v>3</v>
      </c>
    </row>
    <row r="28" spans="1:14" x14ac:dyDescent="0.3">
      <c r="A28" s="194"/>
      <c r="B28" s="195"/>
      <c r="D28" s="109" t="s">
        <v>144</v>
      </c>
    </row>
    <row r="29" spans="1:14" x14ac:dyDescent="0.3">
      <c r="D29" s="158">
        <f>Objetivos!J4</f>
        <v>0.7</v>
      </c>
    </row>
    <row r="30" spans="1:14" x14ac:dyDescent="0.3">
      <c r="A30" s="183" t="s">
        <v>26</v>
      </c>
      <c r="B30" s="191"/>
      <c r="D30" s="158">
        <f>Objetivos!J3-Objetivos!J4</f>
        <v>0.20000000000000007</v>
      </c>
    </row>
    <row r="31" spans="1:14" x14ac:dyDescent="0.3">
      <c r="A31" s="192"/>
      <c r="B31" s="193"/>
      <c r="D31" s="158">
        <f>1-D29-D30</f>
        <v>9.9999999999999978E-2</v>
      </c>
    </row>
    <row r="32" spans="1:14" x14ac:dyDescent="0.3">
      <c r="A32" s="192"/>
      <c r="B32" s="193"/>
      <c r="D32" s="158">
        <v>1</v>
      </c>
    </row>
    <row r="33" spans="1:16" x14ac:dyDescent="0.3">
      <c r="A33" s="192" t="str">
        <f>+Objetivos!B31</f>
        <v>Satisfaccion Empleado</v>
      </c>
      <c r="B33" s="193">
        <f>INDEX('Aux Datos 1'!BI:BU,MATCH(A33,'Aux Datos 1'!BI:BI,0),MATCH($I$3,'Aux Datos 1'!$BI$7:$BU$7,0))</f>
        <v>3</v>
      </c>
    </row>
    <row r="34" spans="1:16" x14ac:dyDescent="0.3">
      <c r="A34" s="192" t="str">
        <f>+Objetivos!B32</f>
        <v>Mejorar Comida</v>
      </c>
      <c r="B34" s="193">
        <f>INDEX('Aux Datos 1'!BI:BU,MATCH(A34,'Aux Datos 1'!BI:BI,0),MATCH($I$3,'Aux Datos 1'!$BI$7:$BU$7,0))</f>
        <v>3</v>
      </c>
    </row>
    <row r="35" spans="1:16" x14ac:dyDescent="0.3">
      <c r="A35" s="192" t="str">
        <f>+Objetivos!B33</f>
        <v>Reducir Bajas Laborales</v>
      </c>
      <c r="B35" s="193">
        <f>INDEX('Aux Datos 1'!BI:BU,MATCH(A35,'Aux Datos 1'!BI:BI,0),MATCH($I$3,'Aux Datos 1'!$BI$7:$BU$7,0))</f>
        <v>3</v>
      </c>
    </row>
    <row r="36" spans="1:16" x14ac:dyDescent="0.3">
      <c r="A36" s="194"/>
      <c r="B36" s="195"/>
    </row>
    <row r="39" spans="1:16" x14ac:dyDescent="0.3">
      <c r="A39" s="190" t="s">
        <v>155</v>
      </c>
    </row>
    <row r="41" spans="1:16" x14ac:dyDescent="0.3">
      <c r="A41" s="159" t="s">
        <v>151</v>
      </c>
      <c r="B41" s="160"/>
      <c r="C41" s="161" t="str">
        <f>+'Aux Datos 1'!A8</f>
        <v>BAI</v>
      </c>
      <c r="D41" s="162"/>
      <c r="E41" s="162"/>
      <c r="F41" s="162"/>
      <c r="G41" s="162"/>
      <c r="H41" s="162"/>
      <c r="I41" s="162"/>
      <c r="J41" s="162"/>
      <c r="K41" s="162"/>
      <c r="L41" s="162"/>
      <c r="M41" s="162"/>
      <c r="N41" s="162"/>
      <c r="O41" s="162"/>
      <c r="P41" s="163"/>
    </row>
    <row r="42" spans="1:16" x14ac:dyDescent="0.3">
      <c r="A42" s="164"/>
      <c r="B42" s="165"/>
      <c r="P42" s="98"/>
    </row>
    <row r="43" spans="1:16" x14ac:dyDescent="0.3">
      <c r="A43" s="164"/>
      <c r="B43" s="165"/>
      <c r="D43" s="106" t="s">
        <v>81</v>
      </c>
      <c r="E43" s="106" t="s">
        <v>19</v>
      </c>
      <c r="F43" s="106" t="s">
        <v>2</v>
      </c>
      <c r="G43" s="106" t="s">
        <v>82</v>
      </c>
      <c r="H43" s="106" t="s">
        <v>18</v>
      </c>
      <c r="I43" s="106" t="s">
        <v>3</v>
      </c>
      <c r="J43" s="106" t="s">
        <v>4</v>
      </c>
      <c r="K43" s="106" t="s">
        <v>83</v>
      </c>
      <c r="L43" s="106" t="s">
        <v>131</v>
      </c>
      <c r="M43" s="106" t="s">
        <v>20</v>
      </c>
      <c r="N43" s="106" t="s">
        <v>5</v>
      </c>
      <c r="O43" s="106" t="s">
        <v>84</v>
      </c>
      <c r="P43" s="98"/>
    </row>
    <row r="44" spans="1:16" x14ac:dyDescent="0.3">
      <c r="A44" s="164"/>
      <c r="B44" s="165"/>
      <c r="C44" t="s">
        <v>0</v>
      </c>
      <c r="D44" s="166">
        <f>INDEX('Aux Datos 1'!$A:$M,MATCH($C$41,'Aux Datos 1'!$A:$A,0),MATCH(D$43,'Aux Datos 1'!$A$7:$M$7,0))</f>
        <v>15</v>
      </c>
      <c r="E44" s="166">
        <f>INDEX('Aux Datos 1'!$A:$M,MATCH($C$41,'Aux Datos 1'!$A:$A,0),MATCH(E$43,'Aux Datos 1'!$A$7:$M$7,0))</f>
        <v>15</v>
      </c>
      <c r="F44" s="166">
        <f>INDEX('Aux Datos 1'!$A:$M,MATCH($C$41,'Aux Datos 1'!$A:$A,0),MATCH(F$43,'Aux Datos 1'!$A$7:$M$7,0))</f>
        <v>15</v>
      </c>
      <c r="G44" s="166">
        <f>INDEX('Aux Datos 1'!$A:$M,MATCH($C$41,'Aux Datos 1'!$A:$A,0),MATCH(G$43,'Aux Datos 1'!$A$7:$M$7,0))</f>
        <v>20</v>
      </c>
      <c r="H44" s="166">
        <f>INDEX('Aux Datos 1'!$A:$M,MATCH($C$41,'Aux Datos 1'!$A:$A,0),MATCH(H$43,'Aux Datos 1'!$A$7:$M$7,0))</f>
        <v>25</v>
      </c>
      <c r="I44" s="166">
        <f>INDEX('Aux Datos 1'!$A:$M,MATCH($C$41,'Aux Datos 1'!$A:$A,0),MATCH(I$43,'Aux Datos 1'!$A$7:$M$7,0))</f>
        <v>25</v>
      </c>
      <c r="J44" s="166">
        <f>INDEX('Aux Datos 1'!$A:$M,MATCH($C$41,'Aux Datos 1'!$A:$A,0),MATCH(J$43,'Aux Datos 1'!$A$7:$M$7,0))</f>
        <v>27</v>
      </c>
      <c r="K44" s="166">
        <f>INDEX('Aux Datos 1'!$A:$M,MATCH($C$41,'Aux Datos 1'!$A:$A,0),MATCH(K$43,'Aux Datos 1'!$A$7:$M$7,0))</f>
        <v>28</v>
      </c>
      <c r="L44" s="166">
        <f>INDEX('Aux Datos 1'!$A:$M,MATCH($C$41,'Aux Datos 1'!$A:$A,0),MATCH(L$43,'Aux Datos 1'!$A$7:$M$7,0))</f>
        <v>20</v>
      </c>
      <c r="M44" s="166">
        <f>INDEX('Aux Datos 1'!$A:$M,MATCH($C$41,'Aux Datos 1'!$A:$A,0),MATCH(M$43,'Aux Datos 1'!$A$7:$M$7,0))</f>
        <v>15</v>
      </c>
      <c r="N44" s="166">
        <f>INDEX('Aux Datos 1'!$A:$M,MATCH($C$41,'Aux Datos 1'!$A:$A,0),MATCH(N$43,'Aux Datos 1'!$A$7:$M$7,0))</f>
        <v>14</v>
      </c>
      <c r="O44" s="166">
        <f>INDEX('Aux Datos 1'!$A:$M,MATCH($C$41,'Aux Datos 1'!$A:$A,0),MATCH(O$43,'Aux Datos 1'!$A$7:$M$7,0))</f>
        <v>12</v>
      </c>
      <c r="P44" s="98"/>
    </row>
    <row r="45" spans="1:16" x14ac:dyDescent="0.3">
      <c r="A45" s="164"/>
      <c r="B45" s="165"/>
      <c r="C45" t="s">
        <v>17</v>
      </c>
      <c r="D45" s="166">
        <f>INDEX('Aux Datos 1'!$P:$AB,MATCH($C$41,'Aux Datos 1'!$A:$A,0),MATCH(D$43,'Aux Datos 1'!$A$7:$M$7,0))</f>
        <v>13</v>
      </c>
      <c r="E45" s="166">
        <f>INDEX('Aux Datos 1'!$P:$AB,MATCH($C$41,'Aux Datos 1'!$A:$A,0),MATCH(E$43,'Aux Datos 1'!$A$7:$M$7,0))</f>
        <v>13</v>
      </c>
      <c r="F45" s="166">
        <f>INDEX('Aux Datos 1'!$P:$AB,MATCH($C$41,'Aux Datos 1'!$A:$A,0),MATCH(F$43,'Aux Datos 1'!$A$7:$M$7,0))</f>
        <v>12</v>
      </c>
      <c r="G45" s="166">
        <f>INDEX('Aux Datos 1'!$P:$AB,MATCH($C$41,'Aux Datos 1'!$A:$A,0),MATCH(G$43,'Aux Datos 1'!$A$7:$M$7,0))</f>
        <v>18</v>
      </c>
      <c r="H45" s="166">
        <f>INDEX('Aux Datos 1'!$P:$AB,MATCH($C$41,'Aux Datos 1'!$A:$A,0),MATCH(H$43,'Aux Datos 1'!$A$7:$M$7,0))</f>
        <v>20</v>
      </c>
      <c r="I45" s="166">
        <f>INDEX('Aux Datos 1'!$P:$AB,MATCH($C$41,'Aux Datos 1'!$A:$A,0),MATCH(I$43,'Aux Datos 1'!$A$7:$M$7,0))</f>
        <v>25</v>
      </c>
      <c r="J45" s="166">
        <f>INDEX('Aux Datos 1'!$P:$AB,MATCH($C$41,'Aux Datos 1'!$A:$A,0),MATCH(J$43,'Aux Datos 1'!$A$7:$M$7,0))</f>
        <v>22</v>
      </c>
      <c r="K45" s="166">
        <f>INDEX('Aux Datos 1'!$P:$AB,MATCH($C$41,'Aux Datos 1'!$A:$A,0),MATCH(K$43,'Aux Datos 1'!$A$7:$M$7,0))</f>
        <v>27</v>
      </c>
      <c r="L45" s="166">
        <f>INDEX('Aux Datos 1'!$P:$AB,MATCH($C$41,'Aux Datos 1'!$A:$A,0),MATCH(L$43,'Aux Datos 1'!$A$7:$M$7,0))</f>
        <v>20</v>
      </c>
      <c r="M45" s="166">
        <f>INDEX('Aux Datos 1'!$P:$AB,MATCH($C$41,'Aux Datos 1'!$A:$A,0),MATCH(M$43,'Aux Datos 1'!$A$7:$M$7,0))</f>
        <v>12</v>
      </c>
      <c r="N45" s="166">
        <f>INDEX('Aux Datos 1'!$P:$AB,MATCH($C$41,'Aux Datos 1'!$A:$A,0),MATCH(N$43,'Aux Datos 1'!$A$7:$M$7,0))</f>
        <v>10</v>
      </c>
      <c r="O45" s="166">
        <f>INDEX('Aux Datos 1'!$P:$AB,MATCH($C$41,'Aux Datos 1'!$A:$A,0),MATCH(O$43,'Aux Datos 1'!$A$7:$M$7,0))</f>
        <v>10</v>
      </c>
      <c r="P45" s="98"/>
    </row>
    <row r="46" spans="1:16" x14ac:dyDescent="0.3">
      <c r="A46" s="164"/>
      <c r="B46" s="165"/>
      <c r="P46" s="98"/>
    </row>
    <row r="47" spans="1:16" x14ac:dyDescent="0.3">
      <c r="A47" s="164"/>
      <c r="B47" s="165"/>
      <c r="P47" s="98"/>
    </row>
    <row r="48" spans="1:16" x14ac:dyDescent="0.3">
      <c r="A48" s="164"/>
      <c r="B48" s="165"/>
      <c r="C48" s="103" t="str">
        <f>+'Aux Datos 1'!A9</f>
        <v>Bº por Accion</v>
      </c>
      <c r="P48" s="98"/>
    </row>
    <row r="49" spans="1:16" x14ac:dyDescent="0.3">
      <c r="A49" s="164"/>
      <c r="B49" s="165"/>
      <c r="P49" s="98"/>
    </row>
    <row r="50" spans="1:16" x14ac:dyDescent="0.3">
      <c r="A50" s="164"/>
      <c r="B50" s="165"/>
      <c r="D50" s="106" t="s">
        <v>81</v>
      </c>
      <c r="E50" s="106" t="s">
        <v>19</v>
      </c>
      <c r="F50" s="106" t="s">
        <v>2</v>
      </c>
      <c r="G50" s="106" t="s">
        <v>82</v>
      </c>
      <c r="H50" s="106" t="s">
        <v>18</v>
      </c>
      <c r="I50" s="106" t="s">
        <v>3</v>
      </c>
      <c r="J50" s="106" t="s">
        <v>4</v>
      </c>
      <c r="K50" s="106" t="s">
        <v>83</v>
      </c>
      <c r="L50" s="106" t="s">
        <v>131</v>
      </c>
      <c r="M50" s="106" t="s">
        <v>20</v>
      </c>
      <c r="N50" s="106" t="s">
        <v>5</v>
      </c>
      <c r="O50" s="106" t="s">
        <v>84</v>
      </c>
      <c r="P50" s="98"/>
    </row>
    <row r="51" spans="1:16" x14ac:dyDescent="0.3">
      <c r="A51" s="164"/>
      <c r="B51" s="165"/>
      <c r="C51" t="s">
        <v>0</v>
      </c>
      <c r="D51" s="166">
        <f>INDEX('Aux Datos 1'!$A:$M,MATCH($C$48,'Aux Datos 1'!$A:$A,0),MATCH(D$43,'Aux Datos 1'!$A$7:$M$7,0))</f>
        <v>3</v>
      </c>
      <c r="E51" s="166">
        <f>INDEX('Aux Datos 1'!$A:$M,MATCH($C$48,'Aux Datos 1'!$A:$A,0),MATCH(E$43,'Aux Datos 1'!$A$7:$M$7,0))</f>
        <v>3</v>
      </c>
      <c r="F51" s="166">
        <f>INDEX('Aux Datos 1'!$A:$M,MATCH($C$48,'Aux Datos 1'!$A:$A,0),MATCH(F$43,'Aux Datos 1'!$A$7:$M$7,0))</f>
        <v>3</v>
      </c>
      <c r="G51" s="166">
        <f>INDEX('Aux Datos 1'!$A:$M,MATCH($C$48,'Aux Datos 1'!$A:$A,0),MATCH(G$43,'Aux Datos 1'!$A$7:$M$7,0))</f>
        <v>3</v>
      </c>
      <c r="H51" s="166">
        <f>INDEX('Aux Datos 1'!$A:$M,MATCH($C$48,'Aux Datos 1'!$A:$A,0),MATCH(H$43,'Aux Datos 1'!$A$7:$M$7,0))</f>
        <v>4</v>
      </c>
      <c r="I51" s="166">
        <f>INDEX('Aux Datos 1'!$A:$M,MATCH($C$48,'Aux Datos 1'!$A:$A,0),MATCH(I$43,'Aux Datos 1'!$A$7:$M$7,0))</f>
        <v>4</v>
      </c>
      <c r="J51" s="166">
        <f>INDEX('Aux Datos 1'!$A:$M,MATCH($C$48,'Aux Datos 1'!$A:$A,0),MATCH(J$43,'Aux Datos 1'!$A$7:$M$7,0))</f>
        <v>4</v>
      </c>
      <c r="K51" s="166">
        <f>INDEX('Aux Datos 1'!$A:$M,MATCH($C$48,'Aux Datos 1'!$A:$A,0),MATCH(K$43,'Aux Datos 1'!$A$7:$M$7,0))</f>
        <v>3</v>
      </c>
      <c r="L51" s="166">
        <f>INDEX('Aux Datos 1'!$A:$M,MATCH($C$48,'Aux Datos 1'!$A:$A,0),MATCH(L$43,'Aux Datos 1'!$A$7:$M$7,0))</f>
        <v>2</v>
      </c>
      <c r="M51" s="166">
        <f>INDEX('Aux Datos 1'!$A:$M,MATCH($C$48,'Aux Datos 1'!$A:$A,0),MATCH(M$43,'Aux Datos 1'!$A$7:$M$7,0))</f>
        <v>2</v>
      </c>
      <c r="N51" s="166">
        <f>INDEX('Aux Datos 1'!$A:$M,MATCH($C$48,'Aux Datos 1'!$A:$A,0),MATCH(N$43,'Aux Datos 1'!$A$7:$M$7,0))</f>
        <v>2</v>
      </c>
      <c r="O51" s="166">
        <f>INDEX('Aux Datos 1'!$A:$M,MATCH($C$48,'Aux Datos 1'!$A:$A,0),MATCH(O$43,'Aux Datos 1'!$A$7:$M$7,0))</f>
        <v>2</v>
      </c>
      <c r="P51" s="98"/>
    </row>
    <row r="52" spans="1:16" x14ac:dyDescent="0.3">
      <c r="A52" s="164"/>
      <c r="B52" s="165"/>
      <c r="C52" t="s">
        <v>17</v>
      </c>
      <c r="D52" s="166">
        <f>INDEX('Aux Datos 1'!$P:$AB,MATCH($C$48,'Aux Datos 1'!$A:$A,0),MATCH(D$43,'Aux Datos 1'!$A$7:$M$7,0))</f>
        <v>3</v>
      </c>
      <c r="E52" s="166">
        <f>INDEX('Aux Datos 1'!$P:$AB,MATCH($C$48,'Aux Datos 1'!$A:$A,0),MATCH(E$43,'Aux Datos 1'!$A$7:$M$7,0))</f>
        <v>3</v>
      </c>
      <c r="F52" s="166">
        <f>INDEX('Aux Datos 1'!$P:$AB,MATCH($C$48,'Aux Datos 1'!$A:$A,0),MATCH(F$43,'Aux Datos 1'!$A$7:$M$7,0))</f>
        <v>4</v>
      </c>
      <c r="G52" s="166">
        <f>INDEX('Aux Datos 1'!$P:$AB,MATCH($C$48,'Aux Datos 1'!$A:$A,0),MATCH(G$43,'Aux Datos 1'!$A$7:$M$7,0))</f>
        <v>4</v>
      </c>
      <c r="H52" s="166">
        <f>INDEX('Aux Datos 1'!$P:$AB,MATCH($C$48,'Aux Datos 1'!$A:$A,0),MATCH(H$43,'Aux Datos 1'!$A$7:$M$7,0))</f>
        <v>5</v>
      </c>
      <c r="I52" s="166">
        <f>INDEX('Aux Datos 1'!$P:$AB,MATCH($C$48,'Aux Datos 1'!$A:$A,0),MATCH(I$43,'Aux Datos 1'!$A$7:$M$7,0))</f>
        <v>5</v>
      </c>
      <c r="J52" s="166">
        <f>INDEX('Aux Datos 1'!$P:$AB,MATCH($C$48,'Aux Datos 1'!$A:$A,0),MATCH(J$43,'Aux Datos 1'!$A$7:$M$7,0))</f>
        <v>2</v>
      </c>
      <c r="K52" s="166">
        <f>INDEX('Aux Datos 1'!$P:$AB,MATCH($C$48,'Aux Datos 1'!$A:$A,0),MATCH(K$43,'Aux Datos 1'!$A$7:$M$7,0))</f>
        <v>3</v>
      </c>
      <c r="L52" s="166">
        <f>INDEX('Aux Datos 1'!$P:$AB,MATCH($C$48,'Aux Datos 1'!$A:$A,0),MATCH(L$43,'Aux Datos 1'!$A$7:$M$7,0))</f>
        <v>2</v>
      </c>
      <c r="M52" s="166">
        <f>INDEX('Aux Datos 1'!$P:$AB,MATCH($C$48,'Aux Datos 1'!$A:$A,0),MATCH(M$43,'Aux Datos 1'!$A$7:$M$7,0))</f>
        <v>2</v>
      </c>
      <c r="N52" s="166">
        <f>INDEX('Aux Datos 1'!$P:$AB,MATCH($C$48,'Aux Datos 1'!$A:$A,0),MATCH(N$43,'Aux Datos 1'!$A$7:$M$7,0))</f>
        <v>1</v>
      </c>
      <c r="O52" s="166">
        <f>INDEX('Aux Datos 1'!$P:$AB,MATCH($C$48,'Aux Datos 1'!$A:$A,0),MATCH(O$43,'Aux Datos 1'!$A$7:$M$7,0))</f>
        <v>1</v>
      </c>
      <c r="P52" s="98"/>
    </row>
    <row r="53" spans="1:16" x14ac:dyDescent="0.3">
      <c r="A53" s="164"/>
      <c r="B53" s="165"/>
      <c r="P53" s="98"/>
    </row>
    <row r="54" spans="1:16" x14ac:dyDescent="0.3">
      <c r="A54" s="164"/>
      <c r="B54" s="165"/>
      <c r="P54" s="98"/>
    </row>
    <row r="55" spans="1:16" x14ac:dyDescent="0.3">
      <c r="A55" s="164"/>
      <c r="B55" s="165"/>
      <c r="C55" s="103" t="str">
        <f>+'Aux Datos 1'!A10</f>
        <v>Activo Fijo(en miles)</v>
      </c>
      <c r="P55" s="98"/>
    </row>
    <row r="56" spans="1:16" x14ac:dyDescent="0.3">
      <c r="A56" s="164"/>
      <c r="B56" s="165"/>
      <c r="P56" s="98"/>
    </row>
    <row r="57" spans="1:16" x14ac:dyDescent="0.3">
      <c r="A57" s="164"/>
      <c r="B57" s="165"/>
      <c r="D57" s="106" t="s">
        <v>81</v>
      </c>
      <c r="E57" s="106" t="s">
        <v>19</v>
      </c>
      <c r="F57" s="106" t="s">
        <v>2</v>
      </c>
      <c r="G57" s="106" t="s">
        <v>82</v>
      </c>
      <c r="H57" s="106" t="s">
        <v>18</v>
      </c>
      <c r="I57" s="106" t="s">
        <v>3</v>
      </c>
      <c r="J57" s="106" t="s">
        <v>4</v>
      </c>
      <c r="K57" s="106" t="s">
        <v>83</v>
      </c>
      <c r="L57" s="106" t="s">
        <v>131</v>
      </c>
      <c r="M57" s="106" t="s">
        <v>20</v>
      </c>
      <c r="N57" s="106" t="s">
        <v>5</v>
      </c>
      <c r="O57" s="106" t="s">
        <v>84</v>
      </c>
      <c r="P57" s="98"/>
    </row>
    <row r="58" spans="1:16" x14ac:dyDescent="0.3">
      <c r="A58" s="164"/>
      <c r="B58" s="165"/>
      <c r="C58" t="s">
        <v>0</v>
      </c>
      <c r="D58" s="166">
        <f>INDEX('Aux Datos 1'!$A:$M,MATCH($C$55,'Aux Datos 1'!$A:$A,0),MATCH(D$43,'Aux Datos 1'!$A$7:$M$7,0))</f>
        <v>15000</v>
      </c>
      <c r="E58" s="166">
        <f>INDEX('Aux Datos 1'!$A:$M,MATCH($C$55,'Aux Datos 1'!$A:$A,0),MATCH(E$43,'Aux Datos 1'!$A$7:$M$7,0))</f>
        <v>15000</v>
      </c>
      <c r="F58" s="166">
        <f>INDEX('Aux Datos 1'!$A:$M,MATCH($C$55,'Aux Datos 1'!$A:$A,0),MATCH(F$43,'Aux Datos 1'!$A$7:$M$7,0))</f>
        <v>14300</v>
      </c>
      <c r="G58" s="166">
        <f>INDEX('Aux Datos 1'!$A:$M,MATCH($C$55,'Aux Datos 1'!$A:$A,0),MATCH(G$43,'Aux Datos 1'!$A$7:$M$7,0))</f>
        <v>14000</v>
      </c>
      <c r="H58" s="166">
        <f>INDEX('Aux Datos 1'!$A:$M,MATCH($C$55,'Aux Datos 1'!$A:$A,0),MATCH(H$43,'Aux Datos 1'!$A$7:$M$7,0))</f>
        <v>13000</v>
      </c>
      <c r="I58" s="166">
        <f>INDEX('Aux Datos 1'!$A:$M,MATCH($C$55,'Aux Datos 1'!$A:$A,0),MATCH(I$43,'Aux Datos 1'!$A$7:$M$7,0))</f>
        <v>13000</v>
      </c>
      <c r="J58" s="166">
        <f>INDEX('Aux Datos 1'!$A:$M,MATCH($C$55,'Aux Datos 1'!$A:$A,0),MATCH(J$43,'Aux Datos 1'!$A$7:$M$7,0))</f>
        <v>12500</v>
      </c>
      <c r="K58" s="166">
        <f>INDEX('Aux Datos 1'!$A:$M,MATCH($C$55,'Aux Datos 1'!$A:$A,0),MATCH(K$43,'Aux Datos 1'!$A$7:$M$7,0))</f>
        <v>12000</v>
      </c>
      <c r="L58" s="166">
        <f>INDEX('Aux Datos 1'!$A:$M,MATCH($C$55,'Aux Datos 1'!$A:$A,0),MATCH(L$43,'Aux Datos 1'!$A$7:$M$7,0))</f>
        <v>11000</v>
      </c>
      <c r="M58" s="166">
        <f>INDEX('Aux Datos 1'!$A:$M,MATCH($C$55,'Aux Datos 1'!$A:$A,0),MATCH(M$43,'Aux Datos 1'!$A$7:$M$7,0))</f>
        <v>10500</v>
      </c>
      <c r="N58" s="166">
        <f>INDEX('Aux Datos 1'!$A:$M,MATCH($C$55,'Aux Datos 1'!$A:$A,0),MATCH(N$43,'Aux Datos 1'!$A$7:$M$7,0))</f>
        <v>10500</v>
      </c>
      <c r="O58" s="166">
        <f>INDEX('Aux Datos 1'!$A:$M,MATCH($C$55,'Aux Datos 1'!$A:$A,0),MATCH(O$43,'Aux Datos 1'!$A$7:$M$7,0))</f>
        <v>10000</v>
      </c>
      <c r="P58" s="98"/>
    </row>
    <row r="59" spans="1:16" x14ac:dyDescent="0.3">
      <c r="A59" s="164"/>
      <c r="B59" s="165"/>
      <c r="C59" t="s">
        <v>17</v>
      </c>
      <c r="D59" s="166">
        <f>INDEX('Aux Datos 1'!$P:$AB,MATCH($C$55,'Aux Datos 1'!$A:$A,0),MATCH(D$43,'Aux Datos 1'!$A$7:$M$7,0))</f>
        <v>16000</v>
      </c>
      <c r="E59" s="166">
        <f>INDEX('Aux Datos 1'!$P:$AB,MATCH($C$55,'Aux Datos 1'!$A:$A,0),MATCH(E$43,'Aux Datos 1'!$A$7:$M$7,0))</f>
        <v>17000</v>
      </c>
      <c r="F59" s="166">
        <f>INDEX('Aux Datos 1'!$P:$AB,MATCH($C$55,'Aux Datos 1'!$A:$A,0),MATCH(F$43,'Aux Datos 1'!$A$7:$M$7,0))</f>
        <v>14000</v>
      </c>
      <c r="G59" s="166">
        <f>INDEX('Aux Datos 1'!$P:$AB,MATCH($C$55,'Aux Datos 1'!$A:$A,0),MATCH(G$43,'Aux Datos 1'!$A$7:$M$7,0))</f>
        <v>13000</v>
      </c>
      <c r="H59" s="166">
        <f>INDEX('Aux Datos 1'!$P:$AB,MATCH($C$55,'Aux Datos 1'!$A:$A,0),MATCH(H$43,'Aux Datos 1'!$A$7:$M$7,0))</f>
        <v>12000</v>
      </c>
      <c r="I59" s="166">
        <f>INDEX('Aux Datos 1'!$P:$AB,MATCH($C$55,'Aux Datos 1'!$A:$A,0),MATCH(I$43,'Aux Datos 1'!$A$7:$M$7,0))</f>
        <v>13000</v>
      </c>
      <c r="J59" s="166">
        <f>INDEX('Aux Datos 1'!$P:$AB,MATCH($C$55,'Aux Datos 1'!$A:$A,0),MATCH(J$43,'Aux Datos 1'!$A$7:$M$7,0))</f>
        <v>12000</v>
      </c>
      <c r="K59" s="166">
        <f>INDEX('Aux Datos 1'!$P:$AB,MATCH($C$55,'Aux Datos 1'!$A:$A,0),MATCH(K$43,'Aux Datos 1'!$A$7:$M$7,0))</f>
        <v>12000</v>
      </c>
      <c r="L59" s="166">
        <f>INDEX('Aux Datos 1'!$P:$AB,MATCH($C$55,'Aux Datos 1'!$A:$A,0),MATCH(L$43,'Aux Datos 1'!$A$7:$M$7,0))</f>
        <v>12000</v>
      </c>
      <c r="M59" s="166">
        <f>INDEX('Aux Datos 1'!$P:$AB,MATCH($C$55,'Aux Datos 1'!$A:$A,0),MATCH(M$43,'Aux Datos 1'!$A$7:$M$7,0))</f>
        <v>11000</v>
      </c>
      <c r="N59" s="166">
        <f>INDEX('Aux Datos 1'!$P:$AB,MATCH($C$55,'Aux Datos 1'!$A:$A,0),MATCH(N$43,'Aux Datos 1'!$A$7:$M$7,0))</f>
        <v>10000</v>
      </c>
      <c r="O59" s="166">
        <f>INDEX('Aux Datos 1'!$P:$AB,MATCH($C$55,'Aux Datos 1'!$A:$A,0),MATCH(O$43,'Aux Datos 1'!$A$7:$M$7,0))</f>
        <v>10000</v>
      </c>
      <c r="P59" s="98"/>
    </row>
    <row r="60" spans="1:16" x14ac:dyDescent="0.3">
      <c r="A60" s="164"/>
      <c r="B60" s="165"/>
      <c r="P60" s="98"/>
    </row>
    <row r="61" spans="1:16" x14ac:dyDescent="0.3">
      <c r="A61" s="164"/>
      <c r="B61" s="165"/>
      <c r="P61" s="98"/>
    </row>
    <row r="62" spans="1:16" x14ac:dyDescent="0.3">
      <c r="A62" s="167"/>
      <c r="B62" s="168"/>
      <c r="C62" s="169"/>
      <c r="D62" s="169"/>
      <c r="E62" s="169"/>
      <c r="F62" s="169"/>
      <c r="G62" s="169"/>
      <c r="H62" s="169"/>
      <c r="I62" s="169"/>
      <c r="J62" s="169"/>
      <c r="K62" s="169"/>
      <c r="L62" s="169"/>
      <c r="M62" s="169"/>
      <c r="N62" s="169"/>
      <c r="O62" s="169"/>
      <c r="P62" s="170"/>
    </row>
    <row r="63" spans="1:16" x14ac:dyDescent="0.3">
      <c r="A63" s="171" t="s">
        <v>152</v>
      </c>
      <c r="B63" s="172"/>
      <c r="C63" s="161" t="str">
        <f>+Objetivos!D17</f>
        <v>Ventas Mensuales (en miles)</v>
      </c>
      <c r="D63" s="162"/>
      <c r="E63" s="162"/>
      <c r="F63" s="162"/>
      <c r="G63" s="162"/>
      <c r="H63" s="162"/>
      <c r="I63" s="162"/>
      <c r="J63" s="162"/>
      <c r="K63" s="162"/>
      <c r="L63" s="162"/>
      <c r="M63" s="162"/>
      <c r="N63" s="162"/>
      <c r="O63" s="162"/>
      <c r="P63" s="163"/>
    </row>
    <row r="64" spans="1:16" x14ac:dyDescent="0.3">
      <c r="A64" s="173"/>
      <c r="B64" s="174"/>
      <c r="P64" s="98"/>
    </row>
    <row r="65" spans="1:16" x14ac:dyDescent="0.3">
      <c r="A65" s="173"/>
      <c r="B65" s="174"/>
      <c r="D65" s="106" t="s">
        <v>81</v>
      </c>
      <c r="E65" s="106" t="s">
        <v>19</v>
      </c>
      <c r="F65" s="106" t="s">
        <v>2</v>
      </c>
      <c r="G65" s="106" t="s">
        <v>82</v>
      </c>
      <c r="H65" s="106" t="s">
        <v>18</v>
      </c>
      <c r="I65" s="106" t="s">
        <v>3</v>
      </c>
      <c r="J65" s="106" t="s">
        <v>4</v>
      </c>
      <c r="K65" s="106" t="s">
        <v>83</v>
      </c>
      <c r="L65" s="106" t="s">
        <v>131</v>
      </c>
      <c r="M65" s="106" t="s">
        <v>20</v>
      </c>
      <c r="N65" s="106" t="s">
        <v>5</v>
      </c>
      <c r="O65" s="106" t="s">
        <v>84</v>
      </c>
      <c r="P65" s="98"/>
    </row>
    <row r="66" spans="1:16" x14ac:dyDescent="0.3">
      <c r="A66" s="173"/>
      <c r="B66" s="174"/>
      <c r="C66" t="s">
        <v>0</v>
      </c>
      <c r="D66" s="166">
        <f>INDEX('Aux Datos 1'!$A:$M,MATCH($C$63,'Aux Datos 1'!$A:$A,0),MATCH(D$43,'Aux Datos 1'!$A$7:$M$7,0))</f>
        <v>45000</v>
      </c>
      <c r="E66" s="166">
        <f>INDEX('Aux Datos 1'!$A:$M,MATCH($C$63,'Aux Datos 1'!$A:$A,0),MATCH(E$43,'Aux Datos 1'!$A$7:$M$7,0))</f>
        <v>45000</v>
      </c>
      <c r="F66" s="166">
        <f>INDEX('Aux Datos 1'!$A:$M,MATCH($C$63,'Aux Datos 1'!$A:$A,0),MATCH(F$43,'Aux Datos 1'!$A$7:$M$7,0))</f>
        <v>45000</v>
      </c>
      <c r="G66" s="166">
        <f>INDEX('Aux Datos 1'!$A:$M,MATCH($C$63,'Aux Datos 1'!$A:$A,0),MATCH(G$43,'Aux Datos 1'!$A$7:$M$7,0))</f>
        <v>48000</v>
      </c>
      <c r="H66" s="166">
        <f>INDEX('Aux Datos 1'!$A:$M,MATCH($C$63,'Aux Datos 1'!$A:$A,0),MATCH(H$43,'Aux Datos 1'!$A$7:$M$7,0))</f>
        <v>48000</v>
      </c>
      <c r="I66" s="166">
        <f>INDEX('Aux Datos 1'!$A:$M,MATCH($C$63,'Aux Datos 1'!$A:$A,0),MATCH(I$43,'Aux Datos 1'!$A$7:$M$7,0))</f>
        <v>48000</v>
      </c>
      <c r="J66" s="166">
        <f>INDEX('Aux Datos 1'!$A:$M,MATCH($C$63,'Aux Datos 1'!$A:$A,0),MATCH(J$43,'Aux Datos 1'!$A$7:$M$7,0))</f>
        <v>52000</v>
      </c>
      <c r="K66" s="166">
        <f>INDEX('Aux Datos 1'!$A:$M,MATCH($C$63,'Aux Datos 1'!$A:$A,0),MATCH(K$43,'Aux Datos 1'!$A$7:$M$7,0))</f>
        <v>54000</v>
      </c>
      <c r="L66" s="166">
        <f>INDEX('Aux Datos 1'!$A:$M,MATCH($C$63,'Aux Datos 1'!$A:$A,0),MATCH(L$43,'Aux Datos 1'!$A$7:$M$7,0))</f>
        <v>50000</v>
      </c>
      <c r="M66" s="166">
        <f>INDEX('Aux Datos 1'!$A:$M,MATCH($C$63,'Aux Datos 1'!$A:$A,0),MATCH(M$43,'Aux Datos 1'!$A$7:$M$7,0))</f>
        <v>48000</v>
      </c>
      <c r="N66" s="166">
        <f>INDEX('Aux Datos 1'!$A:$M,MATCH($C$63,'Aux Datos 1'!$A:$A,0),MATCH(N$43,'Aux Datos 1'!$A$7:$M$7,0))</f>
        <v>48000</v>
      </c>
      <c r="O66" s="166">
        <f>INDEX('Aux Datos 1'!$A:$M,MATCH($C$63,'Aux Datos 1'!$A:$A,0),MATCH(O$43,'Aux Datos 1'!$A$7:$M$7,0))</f>
        <v>42000</v>
      </c>
      <c r="P66" s="98"/>
    </row>
    <row r="67" spans="1:16" x14ac:dyDescent="0.3">
      <c r="A67" s="173"/>
      <c r="B67" s="174"/>
      <c r="C67" t="s">
        <v>17</v>
      </c>
      <c r="D67" s="166">
        <f>INDEX('Aux Datos 1'!$P:$AB,MATCH($C$63,'Aux Datos 1'!$A:$A,0),MATCH(D$43,'Aux Datos 1'!$A$7:$M$7,0))</f>
        <v>42000</v>
      </c>
      <c r="E67" s="166">
        <f>INDEX('Aux Datos 1'!$P:$AB,MATCH($C$63,'Aux Datos 1'!$A:$A,0),MATCH(E$43,'Aux Datos 1'!$A$7:$M$7,0))</f>
        <v>42500</v>
      </c>
      <c r="F67" s="166">
        <f>INDEX('Aux Datos 1'!$P:$AB,MATCH($C$63,'Aux Datos 1'!$A:$A,0),MATCH(F$43,'Aux Datos 1'!$A$7:$M$7,0))</f>
        <v>43000</v>
      </c>
      <c r="G67" s="166">
        <f>INDEX('Aux Datos 1'!$P:$AB,MATCH($C$63,'Aux Datos 1'!$A:$A,0),MATCH(G$43,'Aux Datos 1'!$A$7:$M$7,0))</f>
        <v>48000</v>
      </c>
      <c r="H67" s="166">
        <f>INDEX('Aux Datos 1'!$P:$AB,MATCH($C$63,'Aux Datos 1'!$A:$A,0),MATCH(H$43,'Aux Datos 1'!$A$7:$M$7,0))</f>
        <v>52000</v>
      </c>
      <c r="I67" s="166">
        <f>INDEX('Aux Datos 1'!$P:$AB,MATCH($C$63,'Aux Datos 1'!$A:$A,0),MATCH(I$43,'Aux Datos 1'!$A$7:$M$7,0))</f>
        <v>48000</v>
      </c>
      <c r="J67" s="166">
        <f>INDEX('Aux Datos 1'!$P:$AB,MATCH($C$63,'Aux Datos 1'!$A:$A,0),MATCH(J$43,'Aux Datos 1'!$A$7:$M$7,0))</f>
        <v>55000</v>
      </c>
      <c r="K67" s="166">
        <f>INDEX('Aux Datos 1'!$P:$AB,MATCH($C$63,'Aux Datos 1'!$A:$A,0),MATCH(K$43,'Aux Datos 1'!$A$7:$M$7,0))</f>
        <v>52000</v>
      </c>
      <c r="L67" s="166">
        <f>INDEX('Aux Datos 1'!$P:$AB,MATCH($C$63,'Aux Datos 1'!$A:$A,0),MATCH(L$43,'Aux Datos 1'!$A$7:$M$7,0))</f>
        <v>48000</v>
      </c>
      <c r="M67" s="166">
        <f>INDEX('Aux Datos 1'!$P:$AB,MATCH($C$63,'Aux Datos 1'!$A:$A,0),MATCH(M$43,'Aux Datos 1'!$A$7:$M$7,0))</f>
        <v>44000</v>
      </c>
      <c r="N67" s="166">
        <f>INDEX('Aux Datos 1'!$P:$AB,MATCH($C$63,'Aux Datos 1'!$A:$A,0),MATCH(N$43,'Aux Datos 1'!$A$7:$M$7,0))</f>
        <v>42000</v>
      </c>
      <c r="O67" s="166">
        <f>INDEX('Aux Datos 1'!$P:$AB,MATCH($C$63,'Aux Datos 1'!$A:$A,0),MATCH(O$43,'Aux Datos 1'!$A$7:$M$7,0))</f>
        <v>42000</v>
      </c>
      <c r="P67" s="98"/>
    </row>
    <row r="68" spans="1:16" x14ac:dyDescent="0.3">
      <c r="A68" s="173"/>
      <c r="B68" s="174"/>
      <c r="P68" s="98"/>
    </row>
    <row r="69" spans="1:16" x14ac:dyDescent="0.3">
      <c r="A69" s="173"/>
      <c r="B69" s="174"/>
      <c r="P69" s="98"/>
    </row>
    <row r="70" spans="1:16" x14ac:dyDescent="0.3">
      <c r="A70" s="173"/>
      <c r="B70" s="174"/>
      <c r="P70" s="98"/>
    </row>
    <row r="71" spans="1:16" x14ac:dyDescent="0.3">
      <c r="A71" s="173"/>
      <c r="B71" s="174"/>
      <c r="C71" s="103" t="str">
        <f>+Objetivos!D18</f>
        <v>Encuestas Satisfactorias</v>
      </c>
      <c r="P71" s="98"/>
    </row>
    <row r="72" spans="1:16" x14ac:dyDescent="0.3">
      <c r="A72" s="173"/>
      <c r="B72" s="174"/>
      <c r="P72" s="98"/>
    </row>
    <row r="73" spans="1:16" x14ac:dyDescent="0.3">
      <c r="A73" s="173"/>
      <c r="B73" s="174"/>
      <c r="D73" s="106" t="s">
        <v>81</v>
      </c>
      <c r="E73" s="106" t="s">
        <v>19</v>
      </c>
      <c r="F73" s="106" t="s">
        <v>2</v>
      </c>
      <c r="G73" s="106" t="s">
        <v>82</v>
      </c>
      <c r="H73" s="106" t="s">
        <v>18</v>
      </c>
      <c r="I73" s="106" t="s">
        <v>3</v>
      </c>
      <c r="J73" s="106" t="s">
        <v>4</v>
      </c>
      <c r="K73" s="106" t="s">
        <v>83</v>
      </c>
      <c r="L73" s="106" t="s">
        <v>131</v>
      </c>
      <c r="M73" s="106" t="s">
        <v>20</v>
      </c>
      <c r="N73" s="106" t="s">
        <v>5</v>
      </c>
      <c r="O73" s="106" t="s">
        <v>84</v>
      </c>
      <c r="P73" s="98"/>
    </row>
    <row r="74" spans="1:16" x14ac:dyDescent="0.3">
      <c r="A74" s="173"/>
      <c r="B74" s="174"/>
      <c r="C74" t="s">
        <v>0</v>
      </c>
      <c r="D74" s="166">
        <f>INDEX('Aux Datos 1'!$A:$M,MATCH($C$71,'Aux Datos 1'!$A:$A,0),MATCH(D$43,'Aux Datos 1'!$A$7:$M$7,0))</f>
        <v>150</v>
      </c>
      <c r="E74" s="166">
        <f>INDEX('Aux Datos 1'!$A:$M,MATCH($C$71,'Aux Datos 1'!$A:$A,0),MATCH(E$43,'Aux Datos 1'!$A$7:$M$7,0))</f>
        <v>150</v>
      </c>
      <c r="F74" s="166">
        <f>INDEX('Aux Datos 1'!$A:$M,MATCH($C$71,'Aux Datos 1'!$A:$A,0),MATCH(F$43,'Aux Datos 1'!$A$7:$M$7,0))</f>
        <v>140</v>
      </c>
      <c r="G74" s="166">
        <f>INDEX('Aux Datos 1'!$A:$M,MATCH($C$71,'Aux Datos 1'!$A:$A,0),MATCH(G$43,'Aux Datos 1'!$A$7:$M$7,0))</f>
        <v>130</v>
      </c>
      <c r="H74" s="166">
        <f>INDEX('Aux Datos 1'!$A:$M,MATCH($C$71,'Aux Datos 1'!$A:$A,0),MATCH(H$43,'Aux Datos 1'!$A$7:$M$7,0))</f>
        <v>150</v>
      </c>
      <c r="I74" s="166">
        <f>INDEX('Aux Datos 1'!$A:$M,MATCH($C$71,'Aux Datos 1'!$A:$A,0),MATCH(I$43,'Aux Datos 1'!$A$7:$M$7,0))</f>
        <v>160</v>
      </c>
      <c r="J74" s="166">
        <f>INDEX('Aux Datos 1'!$A:$M,MATCH($C$71,'Aux Datos 1'!$A:$A,0),MATCH(J$43,'Aux Datos 1'!$A$7:$M$7,0))</f>
        <v>160</v>
      </c>
      <c r="K74" s="166">
        <f>INDEX('Aux Datos 1'!$A:$M,MATCH($C$71,'Aux Datos 1'!$A:$A,0),MATCH(K$43,'Aux Datos 1'!$A$7:$M$7,0))</f>
        <v>170</v>
      </c>
      <c r="L74" s="166">
        <f>INDEX('Aux Datos 1'!$A:$M,MATCH($C$71,'Aux Datos 1'!$A:$A,0),MATCH(L$43,'Aux Datos 1'!$A$7:$M$7,0))</f>
        <v>170</v>
      </c>
      <c r="M74" s="166">
        <f>INDEX('Aux Datos 1'!$A:$M,MATCH($C$71,'Aux Datos 1'!$A:$A,0),MATCH(M$43,'Aux Datos 1'!$A$7:$M$7,0))</f>
        <v>185</v>
      </c>
      <c r="N74" s="166">
        <f>INDEX('Aux Datos 1'!$A:$M,MATCH($C$71,'Aux Datos 1'!$A:$A,0),MATCH(N$43,'Aux Datos 1'!$A$7:$M$7,0))</f>
        <v>185</v>
      </c>
      <c r="O74" s="166">
        <f>INDEX('Aux Datos 1'!$A:$M,MATCH($C$71,'Aux Datos 1'!$A:$A,0),MATCH(O$43,'Aux Datos 1'!$A$7:$M$7,0))</f>
        <v>190</v>
      </c>
      <c r="P74" s="98"/>
    </row>
    <row r="75" spans="1:16" x14ac:dyDescent="0.3">
      <c r="A75" s="173"/>
      <c r="B75" s="174"/>
      <c r="C75" t="s">
        <v>17</v>
      </c>
      <c r="D75" s="166">
        <f>INDEX('Aux Datos 1'!$P:$AB,MATCH($C$71,'Aux Datos 1'!$A:$A,0),MATCH(D$43,'Aux Datos 1'!$A$7:$M$7,0))</f>
        <v>140</v>
      </c>
      <c r="E75" s="166">
        <f>INDEX('Aux Datos 1'!$P:$AB,MATCH($C$71,'Aux Datos 1'!$A:$A,0),MATCH(E$43,'Aux Datos 1'!$A$7:$M$7,0))</f>
        <v>140</v>
      </c>
      <c r="F75" s="166">
        <f>INDEX('Aux Datos 1'!$P:$AB,MATCH($C$71,'Aux Datos 1'!$A:$A,0),MATCH(F$43,'Aux Datos 1'!$A$7:$M$7,0))</f>
        <v>135</v>
      </c>
      <c r="G75" s="166">
        <f>INDEX('Aux Datos 1'!$P:$AB,MATCH($C$71,'Aux Datos 1'!$A:$A,0),MATCH(G$43,'Aux Datos 1'!$A$7:$M$7,0))</f>
        <v>130</v>
      </c>
      <c r="H75" s="166">
        <f>INDEX('Aux Datos 1'!$P:$AB,MATCH($C$71,'Aux Datos 1'!$A:$A,0),MATCH(H$43,'Aux Datos 1'!$A$7:$M$7,0))</f>
        <v>150</v>
      </c>
      <c r="I75" s="166">
        <f>INDEX('Aux Datos 1'!$P:$AB,MATCH($C$71,'Aux Datos 1'!$A:$A,0),MATCH(I$43,'Aux Datos 1'!$A$7:$M$7,0))</f>
        <v>160</v>
      </c>
      <c r="J75" s="166">
        <f>INDEX('Aux Datos 1'!$P:$AB,MATCH($C$71,'Aux Datos 1'!$A:$A,0),MATCH(J$43,'Aux Datos 1'!$A$7:$M$7,0))</f>
        <v>175</v>
      </c>
      <c r="K75" s="166">
        <f>INDEX('Aux Datos 1'!$P:$AB,MATCH($C$71,'Aux Datos 1'!$A:$A,0),MATCH(K$43,'Aux Datos 1'!$A$7:$M$7,0))</f>
        <v>180</v>
      </c>
      <c r="L75" s="166">
        <f>INDEX('Aux Datos 1'!$P:$AB,MATCH($C$71,'Aux Datos 1'!$A:$A,0),MATCH(L$43,'Aux Datos 1'!$A$7:$M$7,0))</f>
        <v>180</v>
      </c>
      <c r="M75" s="166">
        <f>INDEX('Aux Datos 1'!$P:$AB,MATCH($C$71,'Aux Datos 1'!$A:$A,0),MATCH(M$43,'Aux Datos 1'!$A$7:$M$7,0))</f>
        <v>190</v>
      </c>
      <c r="N75" s="166">
        <f>INDEX('Aux Datos 1'!$P:$AB,MATCH($C$71,'Aux Datos 1'!$A:$A,0),MATCH(N$43,'Aux Datos 1'!$A$7:$M$7,0))</f>
        <v>200</v>
      </c>
      <c r="O75" s="166">
        <f>INDEX('Aux Datos 1'!$P:$AB,MATCH($C$71,'Aux Datos 1'!$A:$A,0),MATCH(O$43,'Aux Datos 1'!$A$7:$M$7,0))</f>
        <v>190</v>
      </c>
      <c r="P75" s="98"/>
    </row>
    <row r="76" spans="1:16" x14ac:dyDescent="0.3">
      <c r="A76" s="173"/>
      <c r="B76" s="174"/>
      <c r="P76" s="98"/>
    </row>
    <row r="77" spans="1:16" x14ac:dyDescent="0.3">
      <c r="A77" s="173"/>
      <c r="B77" s="174"/>
      <c r="P77" s="98"/>
    </row>
    <row r="78" spans="1:16" x14ac:dyDescent="0.3">
      <c r="A78" s="173"/>
      <c r="B78" s="174"/>
      <c r="C78" s="103" t="str">
        <f>+Objetivos!D19</f>
        <v>Clientes que repiten</v>
      </c>
      <c r="P78" s="98"/>
    </row>
    <row r="79" spans="1:16" x14ac:dyDescent="0.3">
      <c r="A79" s="173"/>
      <c r="B79" s="174"/>
      <c r="P79" s="98"/>
    </row>
    <row r="80" spans="1:16" x14ac:dyDescent="0.3">
      <c r="A80" s="173"/>
      <c r="B80" s="174"/>
      <c r="D80" s="106" t="s">
        <v>81</v>
      </c>
      <c r="E80" s="106" t="s">
        <v>19</v>
      </c>
      <c r="F80" s="106" t="s">
        <v>2</v>
      </c>
      <c r="G80" s="106" t="s">
        <v>82</v>
      </c>
      <c r="H80" s="106" t="s">
        <v>18</v>
      </c>
      <c r="I80" s="106" t="s">
        <v>3</v>
      </c>
      <c r="J80" s="106" t="s">
        <v>4</v>
      </c>
      <c r="K80" s="106" t="s">
        <v>83</v>
      </c>
      <c r="L80" s="106" t="s">
        <v>131</v>
      </c>
      <c r="M80" s="106" t="s">
        <v>20</v>
      </c>
      <c r="N80" s="106" t="s">
        <v>5</v>
      </c>
      <c r="O80" s="106" t="s">
        <v>84</v>
      </c>
      <c r="P80" s="98"/>
    </row>
    <row r="81" spans="1:16" x14ac:dyDescent="0.3">
      <c r="A81" s="173"/>
      <c r="B81" s="174"/>
      <c r="C81" t="s">
        <v>0</v>
      </c>
      <c r="D81" s="166">
        <f>INDEX('Aux Datos 1'!$A:$M,MATCH($C$78,'Aux Datos 1'!$A:$A,0),MATCH(D$43,'Aux Datos 1'!$A$7:$M$7,0))</f>
        <v>1500</v>
      </c>
      <c r="E81" s="166">
        <f>INDEX('Aux Datos 1'!$A:$M,MATCH($C$78,'Aux Datos 1'!$A:$A,0),MATCH(E$43,'Aux Datos 1'!$A$7:$M$7,0))</f>
        <v>1500</v>
      </c>
      <c r="F81" s="166">
        <f>INDEX('Aux Datos 1'!$A:$M,MATCH($C$78,'Aux Datos 1'!$A:$A,0),MATCH(F$43,'Aux Datos 1'!$A$7:$M$7,0))</f>
        <v>1700</v>
      </c>
      <c r="G81" s="166">
        <f>INDEX('Aux Datos 1'!$A:$M,MATCH($C$78,'Aux Datos 1'!$A:$A,0),MATCH(G$43,'Aux Datos 1'!$A$7:$M$7,0))</f>
        <v>1700</v>
      </c>
      <c r="H81" s="166">
        <f>INDEX('Aux Datos 1'!$A:$M,MATCH($C$78,'Aux Datos 1'!$A:$A,0),MATCH(H$43,'Aux Datos 1'!$A$7:$M$7,0))</f>
        <v>1800</v>
      </c>
      <c r="I81" s="166">
        <f>INDEX('Aux Datos 1'!$A:$M,MATCH($C$78,'Aux Datos 1'!$A:$A,0),MATCH(I$43,'Aux Datos 1'!$A$7:$M$7,0))</f>
        <v>1900</v>
      </c>
      <c r="J81" s="166">
        <f>INDEX('Aux Datos 1'!$A:$M,MATCH($C$78,'Aux Datos 1'!$A:$A,0),MATCH(J$43,'Aux Datos 1'!$A$7:$M$7,0))</f>
        <v>2000</v>
      </c>
      <c r="K81" s="166">
        <f>INDEX('Aux Datos 1'!$A:$M,MATCH($C$78,'Aux Datos 1'!$A:$A,0),MATCH(K$43,'Aux Datos 1'!$A$7:$M$7,0))</f>
        <v>2000</v>
      </c>
      <c r="L81" s="166">
        <f>INDEX('Aux Datos 1'!$A:$M,MATCH($C$78,'Aux Datos 1'!$A:$A,0),MATCH(L$43,'Aux Datos 1'!$A$7:$M$7,0))</f>
        <v>2100</v>
      </c>
      <c r="M81" s="166">
        <f>INDEX('Aux Datos 1'!$A:$M,MATCH($C$78,'Aux Datos 1'!$A:$A,0),MATCH(M$43,'Aux Datos 1'!$A$7:$M$7,0))</f>
        <v>2100</v>
      </c>
      <c r="N81" s="166">
        <f>INDEX('Aux Datos 1'!$A:$M,MATCH($C$78,'Aux Datos 1'!$A:$A,0),MATCH(N$43,'Aux Datos 1'!$A$7:$M$7,0))</f>
        <v>2200</v>
      </c>
      <c r="O81" s="166">
        <f>INDEX('Aux Datos 1'!$A:$M,MATCH($C$78,'Aux Datos 1'!$A:$A,0),MATCH(O$43,'Aux Datos 1'!$A$7:$M$7,0))</f>
        <v>2300</v>
      </c>
      <c r="P81" s="98"/>
    </row>
    <row r="82" spans="1:16" x14ac:dyDescent="0.3">
      <c r="A82" s="173"/>
      <c r="B82" s="174"/>
      <c r="C82" t="s">
        <v>17</v>
      </c>
      <c r="D82" s="166">
        <f>INDEX('Aux Datos 1'!$P:$AB,MATCH($C$78,'Aux Datos 1'!$A:$A,0),MATCH(D$43,'Aux Datos 1'!$A$7:$M$7,0))</f>
        <v>1300</v>
      </c>
      <c r="E82" s="166">
        <f>INDEX('Aux Datos 1'!$P:$AB,MATCH($C$78,'Aux Datos 1'!$A:$A,0),MATCH(E$43,'Aux Datos 1'!$A$7:$M$7,0))</f>
        <v>1500</v>
      </c>
      <c r="F82" s="166">
        <f>INDEX('Aux Datos 1'!$P:$AB,MATCH($C$78,'Aux Datos 1'!$A:$A,0),MATCH(F$43,'Aux Datos 1'!$A$7:$M$7,0))</f>
        <v>1550</v>
      </c>
      <c r="G82" s="166">
        <f>INDEX('Aux Datos 1'!$P:$AB,MATCH($C$78,'Aux Datos 1'!$A:$A,0),MATCH(G$43,'Aux Datos 1'!$A$7:$M$7,0))</f>
        <v>1600</v>
      </c>
      <c r="H82" s="166">
        <f>INDEX('Aux Datos 1'!$P:$AB,MATCH($C$78,'Aux Datos 1'!$A:$A,0),MATCH(H$43,'Aux Datos 1'!$A$7:$M$7,0))</f>
        <v>1700</v>
      </c>
      <c r="I82" s="166">
        <f>INDEX('Aux Datos 1'!$P:$AB,MATCH($C$78,'Aux Datos 1'!$A:$A,0),MATCH(I$43,'Aux Datos 1'!$A$7:$M$7,0))</f>
        <v>1900</v>
      </c>
      <c r="J82" s="166">
        <f>INDEX('Aux Datos 1'!$P:$AB,MATCH($C$78,'Aux Datos 1'!$A:$A,0),MATCH(J$43,'Aux Datos 1'!$A$7:$M$7,0))</f>
        <v>2000</v>
      </c>
      <c r="K82" s="166">
        <f>INDEX('Aux Datos 1'!$P:$AB,MATCH($C$78,'Aux Datos 1'!$A:$A,0),MATCH(K$43,'Aux Datos 1'!$A$7:$M$7,0))</f>
        <v>2100</v>
      </c>
      <c r="L82" s="166">
        <f>INDEX('Aux Datos 1'!$P:$AB,MATCH($C$78,'Aux Datos 1'!$A:$A,0),MATCH(L$43,'Aux Datos 1'!$A$7:$M$7,0))</f>
        <v>2200</v>
      </c>
      <c r="M82" s="166">
        <f>INDEX('Aux Datos 1'!$P:$AB,MATCH($C$78,'Aux Datos 1'!$A:$A,0),MATCH(M$43,'Aux Datos 1'!$A$7:$M$7,0))</f>
        <v>2200</v>
      </c>
      <c r="N82" s="166">
        <f>INDEX('Aux Datos 1'!$P:$AB,MATCH($C$78,'Aux Datos 1'!$A:$A,0),MATCH(N$43,'Aux Datos 1'!$A$7:$M$7,0))</f>
        <v>2300</v>
      </c>
      <c r="O82" s="166">
        <f>INDEX('Aux Datos 1'!$P:$AB,MATCH($C$78,'Aux Datos 1'!$A:$A,0),MATCH(O$43,'Aux Datos 1'!$A$7:$M$7,0))</f>
        <v>2500</v>
      </c>
      <c r="P82" s="98"/>
    </row>
    <row r="83" spans="1:16" x14ac:dyDescent="0.3">
      <c r="A83" s="173"/>
      <c r="B83" s="174"/>
      <c r="P83" s="98"/>
    </row>
    <row r="84" spans="1:16" x14ac:dyDescent="0.3">
      <c r="A84" s="173"/>
      <c r="B84" s="174"/>
      <c r="P84" s="98"/>
    </row>
    <row r="85" spans="1:16" x14ac:dyDescent="0.3">
      <c r="A85" s="173"/>
      <c r="B85" s="174"/>
      <c r="P85" s="98"/>
    </row>
    <row r="86" spans="1:16" x14ac:dyDescent="0.3">
      <c r="A86" s="175"/>
      <c r="B86" s="176"/>
      <c r="C86" s="169"/>
      <c r="D86" s="169"/>
      <c r="E86" s="169"/>
      <c r="F86" s="169"/>
      <c r="G86" s="169"/>
      <c r="H86" s="169"/>
      <c r="I86" s="169"/>
      <c r="J86" s="169"/>
      <c r="K86" s="169"/>
      <c r="L86" s="169"/>
      <c r="M86" s="169"/>
      <c r="N86" s="169"/>
      <c r="O86" s="169"/>
      <c r="P86" s="170"/>
    </row>
    <row r="87" spans="1:16" x14ac:dyDescent="0.3">
      <c r="A87" s="177" t="s">
        <v>153</v>
      </c>
      <c r="B87" s="178"/>
      <c r="C87" s="161" t="str">
        <f>+Objetivos!D23</f>
        <v>Descuentos medios en compras(%)</v>
      </c>
      <c r="D87" s="162"/>
      <c r="E87" s="162"/>
      <c r="F87" s="162"/>
      <c r="G87" s="162"/>
      <c r="H87" s="162"/>
      <c r="I87" s="162"/>
      <c r="J87" s="162"/>
      <c r="K87" s="162"/>
      <c r="L87" s="162"/>
      <c r="M87" s="162"/>
      <c r="N87" s="162"/>
      <c r="O87" s="162"/>
      <c r="P87" s="163"/>
    </row>
    <row r="88" spans="1:16" x14ac:dyDescent="0.3">
      <c r="A88" s="179"/>
      <c r="B88" s="180"/>
      <c r="P88" s="98"/>
    </row>
    <row r="89" spans="1:16" x14ac:dyDescent="0.3">
      <c r="A89" s="179"/>
      <c r="B89" s="180"/>
      <c r="D89" s="106" t="s">
        <v>81</v>
      </c>
      <c r="E89" s="106" t="s">
        <v>19</v>
      </c>
      <c r="F89" s="106" t="s">
        <v>2</v>
      </c>
      <c r="G89" s="106" t="s">
        <v>82</v>
      </c>
      <c r="H89" s="106" t="s">
        <v>18</v>
      </c>
      <c r="I89" s="106" t="s">
        <v>3</v>
      </c>
      <c r="J89" s="106" t="s">
        <v>4</v>
      </c>
      <c r="K89" s="106" t="s">
        <v>83</v>
      </c>
      <c r="L89" s="106" t="s">
        <v>131</v>
      </c>
      <c r="M89" s="106" t="s">
        <v>20</v>
      </c>
      <c r="N89" s="106" t="s">
        <v>5</v>
      </c>
      <c r="O89" s="106" t="s">
        <v>84</v>
      </c>
      <c r="P89" s="98"/>
    </row>
    <row r="90" spans="1:16" x14ac:dyDescent="0.3">
      <c r="A90" s="179"/>
      <c r="B90" s="180"/>
      <c r="C90" t="s">
        <v>0</v>
      </c>
      <c r="D90" s="166">
        <f>INDEX('Aux Datos 1'!$A:$M,MATCH($C$87,'Aux Datos 1'!$A:$A,0),MATCH(D$43,'Aux Datos 1'!$A$7:$M$7,0))</f>
        <v>3</v>
      </c>
      <c r="E90" s="166">
        <f>INDEX('Aux Datos 1'!$A:$M,MATCH($C$87,'Aux Datos 1'!$A:$A,0),MATCH(E$43,'Aux Datos 1'!$A$7:$M$7,0))</f>
        <v>3</v>
      </c>
      <c r="F90" s="166">
        <f>INDEX('Aux Datos 1'!$A:$M,MATCH($C$87,'Aux Datos 1'!$A:$A,0),MATCH(F$43,'Aux Datos 1'!$A$7:$M$7,0))</f>
        <v>4</v>
      </c>
      <c r="G90" s="166">
        <f>INDEX('Aux Datos 1'!$A:$M,MATCH($C$87,'Aux Datos 1'!$A:$A,0),MATCH(G$43,'Aux Datos 1'!$A$7:$M$7,0))</f>
        <v>5</v>
      </c>
      <c r="H90" s="166">
        <f>INDEX('Aux Datos 1'!$A:$M,MATCH($C$87,'Aux Datos 1'!$A:$A,0),MATCH(H$43,'Aux Datos 1'!$A$7:$M$7,0))</f>
        <v>5</v>
      </c>
      <c r="I90" s="166">
        <f>INDEX('Aux Datos 1'!$A:$M,MATCH($C$87,'Aux Datos 1'!$A:$A,0),MATCH(I$43,'Aux Datos 1'!$A$7:$M$7,0))</f>
        <v>6</v>
      </c>
      <c r="J90" s="166">
        <f>INDEX('Aux Datos 1'!$A:$M,MATCH($C$87,'Aux Datos 1'!$A:$A,0),MATCH(J$43,'Aux Datos 1'!$A$7:$M$7,0))</f>
        <v>6</v>
      </c>
      <c r="K90" s="166">
        <f>INDEX('Aux Datos 1'!$A:$M,MATCH($C$87,'Aux Datos 1'!$A:$A,0),MATCH(K$43,'Aux Datos 1'!$A$7:$M$7,0))</f>
        <v>7</v>
      </c>
      <c r="L90" s="166">
        <f>INDEX('Aux Datos 1'!$A:$M,MATCH($C$87,'Aux Datos 1'!$A:$A,0),MATCH(L$43,'Aux Datos 1'!$A$7:$M$7,0))</f>
        <v>7</v>
      </c>
      <c r="M90" s="166">
        <f>INDEX('Aux Datos 1'!$A:$M,MATCH($C$87,'Aux Datos 1'!$A:$A,0),MATCH(M$43,'Aux Datos 1'!$A$7:$M$7,0))</f>
        <v>8.5</v>
      </c>
      <c r="N90" s="166">
        <f>INDEX('Aux Datos 1'!$A:$M,MATCH($C$87,'Aux Datos 1'!$A:$A,0),MATCH(N$43,'Aux Datos 1'!$A$7:$M$7,0))</f>
        <v>8.5</v>
      </c>
      <c r="O90" s="166">
        <f>INDEX('Aux Datos 1'!$A:$M,MATCH($C$87,'Aux Datos 1'!$A:$A,0),MATCH(O$43,'Aux Datos 1'!$A$7:$M$7,0))</f>
        <v>8.5</v>
      </c>
      <c r="P90" s="98"/>
    </row>
    <row r="91" spans="1:16" x14ac:dyDescent="0.3">
      <c r="A91" s="179"/>
      <c r="B91" s="180"/>
      <c r="C91" t="s">
        <v>17</v>
      </c>
      <c r="D91" s="166">
        <f>INDEX('Aux Datos 1'!$P:$AB,MATCH($C$87,'Aux Datos 1'!$A:$A,0),MATCH(D$43,'Aux Datos 1'!$A$7:$M$7,0))</f>
        <v>3</v>
      </c>
      <c r="E91" s="166">
        <f>INDEX('Aux Datos 1'!$P:$AB,MATCH($C$87,'Aux Datos 1'!$A:$A,0),MATCH(E$43,'Aux Datos 1'!$A$7:$M$7,0))</f>
        <v>3</v>
      </c>
      <c r="F91" s="166">
        <f>INDEX('Aux Datos 1'!$P:$AB,MATCH($C$87,'Aux Datos 1'!$A:$A,0),MATCH(F$43,'Aux Datos 1'!$A$7:$M$7,0))</f>
        <v>3</v>
      </c>
      <c r="G91" s="166">
        <f>INDEX('Aux Datos 1'!$P:$AB,MATCH($C$87,'Aux Datos 1'!$A:$A,0),MATCH(G$43,'Aux Datos 1'!$A$7:$M$7,0))</f>
        <v>3.5</v>
      </c>
      <c r="H91" s="166">
        <f>INDEX('Aux Datos 1'!$P:$AB,MATCH($C$87,'Aux Datos 1'!$A:$A,0),MATCH(H$43,'Aux Datos 1'!$A$7:$M$7,0))</f>
        <v>4</v>
      </c>
      <c r="I91" s="166">
        <f>INDEX('Aux Datos 1'!$P:$AB,MATCH($C$87,'Aux Datos 1'!$A:$A,0),MATCH(I$43,'Aux Datos 1'!$A$7:$M$7,0))</f>
        <v>4.5</v>
      </c>
      <c r="J91" s="166">
        <f>INDEX('Aux Datos 1'!$P:$AB,MATCH($C$87,'Aux Datos 1'!$A:$A,0),MATCH(J$43,'Aux Datos 1'!$A$7:$M$7,0))</f>
        <v>7</v>
      </c>
      <c r="K91" s="166">
        <f>INDEX('Aux Datos 1'!$P:$AB,MATCH($C$87,'Aux Datos 1'!$A:$A,0),MATCH(K$43,'Aux Datos 1'!$A$7:$M$7,0))</f>
        <v>4.4000000000000004</v>
      </c>
      <c r="L91" s="166">
        <f>INDEX('Aux Datos 1'!$P:$AB,MATCH($C$87,'Aux Datos 1'!$A:$A,0),MATCH(L$43,'Aux Datos 1'!$A$7:$M$7,0))</f>
        <v>5</v>
      </c>
      <c r="M91" s="166">
        <f>INDEX('Aux Datos 1'!$P:$AB,MATCH($C$87,'Aux Datos 1'!$A:$A,0),MATCH(M$43,'Aux Datos 1'!$A$7:$M$7,0))</f>
        <v>6</v>
      </c>
      <c r="N91" s="166">
        <f>INDEX('Aux Datos 1'!$P:$AB,MATCH($C$87,'Aux Datos 1'!$A:$A,0),MATCH(N$43,'Aux Datos 1'!$A$7:$M$7,0))</f>
        <v>5.5</v>
      </c>
      <c r="O91" s="166">
        <f>INDEX('Aux Datos 1'!$P:$AB,MATCH($C$87,'Aux Datos 1'!$A:$A,0),MATCH(O$43,'Aux Datos 1'!$A$7:$M$7,0))</f>
        <v>6</v>
      </c>
      <c r="P91" s="98"/>
    </row>
    <row r="92" spans="1:16" x14ac:dyDescent="0.3">
      <c r="A92" s="179"/>
      <c r="B92" s="180"/>
      <c r="P92" s="98"/>
    </row>
    <row r="93" spans="1:16" x14ac:dyDescent="0.3">
      <c r="A93" s="179"/>
      <c r="B93" s="180"/>
      <c r="C93" s="103" t="str">
        <f>+Objetivos!D24</f>
        <v>Gestiones realizadas por hora</v>
      </c>
      <c r="P93" s="98"/>
    </row>
    <row r="94" spans="1:16" x14ac:dyDescent="0.3">
      <c r="A94" s="179"/>
      <c r="B94" s="180"/>
      <c r="P94" s="98"/>
    </row>
    <row r="95" spans="1:16" x14ac:dyDescent="0.3">
      <c r="A95" s="179"/>
      <c r="B95" s="180"/>
      <c r="D95" s="106" t="s">
        <v>81</v>
      </c>
      <c r="E95" s="106" t="s">
        <v>19</v>
      </c>
      <c r="F95" s="106" t="s">
        <v>2</v>
      </c>
      <c r="G95" s="106" t="s">
        <v>82</v>
      </c>
      <c r="H95" s="106" t="s">
        <v>18</v>
      </c>
      <c r="I95" s="106" t="s">
        <v>3</v>
      </c>
      <c r="J95" s="106" t="s">
        <v>4</v>
      </c>
      <c r="K95" s="106" t="s">
        <v>83</v>
      </c>
      <c r="L95" s="106" t="s">
        <v>131</v>
      </c>
      <c r="M95" s="106" t="s">
        <v>20</v>
      </c>
      <c r="N95" s="106" t="s">
        <v>5</v>
      </c>
      <c r="O95" s="106" t="s">
        <v>84</v>
      </c>
      <c r="P95" s="98"/>
    </row>
    <row r="96" spans="1:16" x14ac:dyDescent="0.3">
      <c r="A96" s="179"/>
      <c r="B96" s="180"/>
      <c r="C96" t="s">
        <v>0</v>
      </c>
      <c r="D96" s="166">
        <f>INDEX('Aux Datos 1'!$A:$M,MATCH($C$93,'Aux Datos 1'!$A:$A,0),MATCH(D$43,'Aux Datos 1'!$A$7:$M$7,0))</f>
        <v>5</v>
      </c>
      <c r="E96" s="166">
        <f>INDEX('Aux Datos 1'!$A:$M,MATCH($C$93,'Aux Datos 1'!$A:$A,0),MATCH(E$43,'Aux Datos 1'!$A$7:$M$7,0))</f>
        <v>5</v>
      </c>
      <c r="F96" s="166">
        <f>INDEX('Aux Datos 1'!$A:$M,MATCH($C$93,'Aux Datos 1'!$A:$A,0),MATCH(F$43,'Aux Datos 1'!$A$7:$M$7,0))</f>
        <v>6</v>
      </c>
      <c r="G96" s="166">
        <f>INDEX('Aux Datos 1'!$A:$M,MATCH($C$93,'Aux Datos 1'!$A:$A,0),MATCH(G$43,'Aux Datos 1'!$A$7:$M$7,0))</f>
        <v>6</v>
      </c>
      <c r="H96" s="166">
        <f>INDEX('Aux Datos 1'!$A:$M,MATCH($C$93,'Aux Datos 1'!$A:$A,0),MATCH(H$43,'Aux Datos 1'!$A$7:$M$7,0))</f>
        <v>7</v>
      </c>
      <c r="I96" s="166">
        <f>INDEX('Aux Datos 1'!$A:$M,MATCH($C$93,'Aux Datos 1'!$A:$A,0),MATCH(I$43,'Aux Datos 1'!$A$7:$M$7,0))</f>
        <v>7</v>
      </c>
      <c r="J96" s="166">
        <f>INDEX('Aux Datos 1'!$A:$M,MATCH($C$93,'Aux Datos 1'!$A:$A,0),MATCH(J$43,'Aux Datos 1'!$A$7:$M$7,0))</f>
        <v>7</v>
      </c>
      <c r="K96" s="166">
        <f>INDEX('Aux Datos 1'!$A:$M,MATCH($C$93,'Aux Datos 1'!$A:$A,0),MATCH(K$43,'Aux Datos 1'!$A$7:$M$7,0))</f>
        <v>8</v>
      </c>
      <c r="L96" s="166">
        <f>INDEX('Aux Datos 1'!$A:$M,MATCH($C$93,'Aux Datos 1'!$A:$A,0),MATCH(L$43,'Aux Datos 1'!$A$7:$M$7,0))</f>
        <v>8</v>
      </c>
      <c r="M96" s="166">
        <f>INDEX('Aux Datos 1'!$A:$M,MATCH($C$93,'Aux Datos 1'!$A:$A,0),MATCH(M$43,'Aux Datos 1'!$A$7:$M$7,0))</f>
        <v>8</v>
      </c>
      <c r="N96" s="166">
        <f>INDEX('Aux Datos 1'!$A:$M,MATCH($C$93,'Aux Datos 1'!$A:$A,0),MATCH(N$43,'Aux Datos 1'!$A$7:$M$7,0))</f>
        <v>8</v>
      </c>
      <c r="O96" s="166">
        <f>INDEX('Aux Datos 1'!$A:$M,MATCH($C$93,'Aux Datos 1'!$A:$A,0),MATCH(O$43,'Aux Datos 1'!$A$7:$M$7,0))</f>
        <v>8</v>
      </c>
      <c r="P96" s="98"/>
    </row>
    <row r="97" spans="1:16" x14ac:dyDescent="0.3">
      <c r="A97" s="179"/>
      <c r="B97" s="180"/>
      <c r="C97" t="s">
        <v>17</v>
      </c>
      <c r="D97" s="166">
        <f>INDEX('Aux Datos 1'!$P:$AB,MATCH($C$93,'Aux Datos 1'!$A:$A,0),MATCH(D$43,'Aux Datos 1'!$A$7:$M$7,0))</f>
        <v>4</v>
      </c>
      <c r="E97" s="166">
        <f>INDEX('Aux Datos 1'!$P:$AB,MATCH($C$93,'Aux Datos 1'!$A:$A,0),MATCH(E$43,'Aux Datos 1'!$A$7:$M$7,0))</f>
        <v>4</v>
      </c>
      <c r="F97" s="166">
        <f>INDEX('Aux Datos 1'!$P:$AB,MATCH($C$93,'Aux Datos 1'!$A:$A,0),MATCH(F$43,'Aux Datos 1'!$A$7:$M$7,0))</f>
        <v>4</v>
      </c>
      <c r="G97" s="166">
        <f>INDEX('Aux Datos 1'!$P:$AB,MATCH($C$93,'Aux Datos 1'!$A:$A,0),MATCH(G$43,'Aux Datos 1'!$A$7:$M$7,0))</f>
        <v>5</v>
      </c>
      <c r="H97" s="166">
        <f>INDEX('Aux Datos 1'!$P:$AB,MATCH($C$93,'Aux Datos 1'!$A:$A,0),MATCH(H$43,'Aux Datos 1'!$A$7:$M$7,0))</f>
        <v>5.5</v>
      </c>
      <c r="I97" s="166">
        <f>INDEX('Aux Datos 1'!$P:$AB,MATCH($C$93,'Aux Datos 1'!$A:$A,0),MATCH(I$43,'Aux Datos 1'!$A$7:$M$7,0))</f>
        <v>6</v>
      </c>
      <c r="J97" s="166">
        <f>INDEX('Aux Datos 1'!$P:$AB,MATCH($C$93,'Aux Datos 1'!$A:$A,0),MATCH(J$43,'Aux Datos 1'!$A$7:$M$7,0))</f>
        <v>5.5</v>
      </c>
      <c r="K97" s="166">
        <f>INDEX('Aux Datos 1'!$P:$AB,MATCH($C$93,'Aux Datos 1'!$A:$A,0),MATCH(K$43,'Aux Datos 1'!$A$7:$M$7,0))</f>
        <v>6</v>
      </c>
      <c r="L97" s="166">
        <f>INDEX('Aux Datos 1'!$P:$AB,MATCH($C$93,'Aux Datos 1'!$A:$A,0),MATCH(L$43,'Aux Datos 1'!$A$7:$M$7,0))</f>
        <v>6</v>
      </c>
      <c r="M97" s="166">
        <f>INDEX('Aux Datos 1'!$P:$AB,MATCH($C$93,'Aux Datos 1'!$A:$A,0),MATCH(M$43,'Aux Datos 1'!$A$7:$M$7,0))</f>
        <v>6.5</v>
      </c>
      <c r="N97" s="166">
        <f>INDEX('Aux Datos 1'!$P:$AB,MATCH($C$93,'Aux Datos 1'!$A:$A,0),MATCH(N$43,'Aux Datos 1'!$A$7:$M$7,0))</f>
        <v>7</v>
      </c>
      <c r="O97" s="166">
        <f>INDEX('Aux Datos 1'!$P:$AB,MATCH($C$93,'Aux Datos 1'!$A:$A,0),MATCH(O$43,'Aux Datos 1'!$A$7:$M$7,0))</f>
        <v>7</v>
      </c>
      <c r="P97" s="98"/>
    </row>
    <row r="98" spans="1:16" x14ac:dyDescent="0.3">
      <c r="A98" s="179"/>
      <c r="B98" s="180"/>
      <c r="P98" s="98"/>
    </row>
    <row r="99" spans="1:16" x14ac:dyDescent="0.3">
      <c r="A99" s="179"/>
      <c r="B99" s="180"/>
      <c r="C99" s="103" t="str">
        <f>+Objetivos!D25</f>
        <v>Gastos Fijos</v>
      </c>
      <c r="P99" s="98"/>
    </row>
    <row r="100" spans="1:16" x14ac:dyDescent="0.3">
      <c r="A100" s="179"/>
      <c r="B100" s="180"/>
      <c r="P100" s="98"/>
    </row>
    <row r="101" spans="1:16" x14ac:dyDescent="0.3">
      <c r="A101" s="179"/>
      <c r="B101" s="180"/>
      <c r="D101" s="106" t="s">
        <v>81</v>
      </c>
      <c r="E101" s="106" t="s">
        <v>19</v>
      </c>
      <c r="F101" s="106" t="s">
        <v>2</v>
      </c>
      <c r="G101" s="106" t="s">
        <v>82</v>
      </c>
      <c r="H101" s="106" t="s">
        <v>18</v>
      </c>
      <c r="I101" s="106" t="s">
        <v>3</v>
      </c>
      <c r="J101" s="106" t="s">
        <v>4</v>
      </c>
      <c r="K101" s="106" t="s">
        <v>83</v>
      </c>
      <c r="L101" s="106" t="s">
        <v>131</v>
      </c>
      <c r="M101" s="106" t="s">
        <v>20</v>
      </c>
      <c r="N101" s="106" t="s">
        <v>5</v>
      </c>
      <c r="O101" s="106" t="s">
        <v>84</v>
      </c>
      <c r="P101" s="98"/>
    </row>
    <row r="102" spans="1:16" x14ac:dyDescent="0.3">
      <c r="A102" s="179"/>
      <c r="B102" s="180"/>
      <c r="C102" t="s">
        <v>0</v>
      </c>
      <c r="D102" s="166">
        <f>INDEX('Aux Datos 1'!$A:$M,MATCH($C$99,'Aux Datos 1'!$A:$A,0),MATCH(D$43,'Aux Datos 1'!$A$7:$M$7,0))</f>
        <v>25000</v>
      </c>
      <c r="E102" s="166">
        <f>INDEX('Aux Datos 1'!$A:$M,MATCH($C$99,'Aux Datos 1'!$A:$A,0),MATCH(E$43,'Aux Datos 1'!$A$7:$M$7,0))</f>
        <v>24500</v>
      </c>
      <c r="F102" s="166">
        <f>INDEX('Aux Datos 1'!$A:$M,MATCH($C$99,'Aux Datos 1'!$A:$A,0),MATCH(F$43,'Aux Datos 1'!$A$7:$M$7,0))</f>
        <v>24000</v>
      </c>
      <c r="G102" s="166">
        <f>INDEX('Aux Datos 1'!$A:$M,MATCH($C$99,'Aux Datos 1'!$A:$A,0),MATCH(G$43,'Aux Datos 1'!$A$7:$M$7,0))</f>
        <v>24000</v>
      </c>
      <c r="H102" s="166">
        <f>INDEX('Aux Datos 1'!$A:$M,MATCH($C$99,'Aux Datos 1'!$A:$A,0),MATCH(H$43,'Aux Datos 1'!$A$7:$M$7,0))</f>
        <v>23500</v>
      </c>
      <c r="I102" s="166">
        <f>INDEX('Aux Datos 1'!$A:$M,MATCH($C$99,'Aux Datos 1'!$A:$A,0),MATCH(I$43,'Aux Datos 1'!$A$7:$M$7,0))</f>
        <v>23500</v>
      </c>
      <c r="J102" s="166">
        <f>INDEX('Aux Datos 1'!$A:$M,MATCH($C$99,'Aux Datos 1'!$A:$A,0),MATCH(J$43,'Aux Datos 1'!$A$7:$M$7,0))</f>
        <v>23500</v>
      </c>
      <c r="K102" s="166">
        <f>INDEX('Aux Datos 1'!$A:$M,MATCH($C$99,'Aux Datos 1'!$A:$A,0),MATCH(K$43,'Aux Datos 1'!$A$7:$M$7,0))</f>
        <v>22000</v>
      </c>
      <c r="L102" s="166">
        <f>INDEX('Aux Datos 1'!$A:$M,MATCH($C$99,'Aux Datos 1'!$A:$A,0),MATCH(L$43,'Aux Datos 1'!$A$7:$M$7,0))</f>
        <v>21000</v>
      </c>
      <c r="M102" s="166">
        <f>INDEX('Aux Datos 1'!$A:$M,MATCH($C$99,'Aux Datos 1'!$A:$A,0),MATCH(M$43,'Aux Datos 1'!$A$7:$M$7,0))</f>
        <v>21000</v>
      </c>
      <c r="N102" s="166">
        <f>INDEX('Aux Datos 1'!$A:$M,MATCH($C$99,'Aux Datos 1'!$A:$A,0),MATCH(N$43,'Aux Datos 1'!$A$7:$M$7,0))</f>
        <v>20000</v>
      </c>
      <c r="O102" s="166">
        <f>INDEX('Aux Datos 1'!$A:$M,MATCH($C$99,'Aux Datos 1'!$A:$A,0),MATCH(O$43,'Aux Datos 1'!$A$7:$M$7,0))</f>
        <v>20000</v>
      </c>
      <c r="P102" s="98"/>
    </row>
    <row r="103" spans="1:16" x14ac:dyDescent="0.3">
      <c r="A103" s="179"/>
      <c r="B103" s="180"/>
      <c r="C103" t="s">
        <v>17</v>
      </c>
      <c r="D103" s="166">
        <f>INDEX('Aux Datos 1'!$P:$AB,MATCH($C$99,'Aux Datos 1'!$A:$A,0),MATCH(D$43,'Aux Datos 1'!$A$7:$M$7,0))</f>
        <v>27000</v>
      </c>
      <c r="E103" s="166">
        <f>INDEX('Aux Datos 1'!$P:$AB,MATCH($C$99,'Aux Datos 1'!$A:$A,0),MATCH(E$43,'Aux Datos 1'!$A$7:$M$7,0))</f>
        <v>26000</v>
      </c>
      <c r="F103" s="166">
        <f>INDEX('Aux Datos 1'!$P:$AB,MATCH($C$99,'Aux Datos 1'!$A:$A,0),MATCH(F$43,'Aux Datos 1'!$A$7:$M$7,0))</f>
        <v>26500</v>
      </c>
      <c r="G103" s="166">
        <f>INDEX('Aux Datos 1'!$P:$AB,MATCH($C$99,'Aux Datos 1'!$A:$A,0),MATCH(G$43,'Aux Datos 1'!$A$7:$M$7,0))</f>
        <v>26000</v>
      </c>
      <c r="H103" s="166">
        <f>INDEX('Aux Datos 1'!$P:$AB,MATCH($C$99,'Aux Datos 1'!$A:$A,0),MATCH(H$43,'Aux Datos 1'!$A$7:$M$7,0))</f>
        <v>25000</v>
      </c>
      <c r="I103" s="166">
        <f>INDEX('Aux Datos 1'!$P:$AB,MATCH($C$99,'Aux Datos 1'!$A:$A,0),MATCH(I$43,'Aux Datos 1'!$A$7:$M$7,0))</f>
        <v>25500</v>
      </c>
      <c r="J103" s="166">
        <f>INDEX('Aux Datos 1'!$P:$AB,MATCH($C$99,'Aux Datos 1'!$A:$A,0),MATCH(J$43,'Aux Datos 1'!$A$7:$M$7,0))</f>
        <v>24000</v>
      </c>
      <c r="K103" s="166">
        <f>INDEX('Aux Datos 1'!$P:$AB,MATCH($C$99,'Aux Datos 1'!$A:$A,0),MATCH(K$43,'Aux Datos 1'!$A$7:$M$7,0))</f>
        <v>24500</v>
      </c>
      <c r="L103" s="166">
        <f>INDEX('Aux Datos 1'!$P:$AB,MATCH($C$99,'Aux Datos 1'!$A:$A,0),MATCH(L$43,'Aux Datos 1'!$A$7:$M$7,0))</f>
        <v>24000</v>
      </c>
      <c r="M103" s="166">
        <f>INDEX('Aux Datos 1'!$P:$AB,MATCH($C$99,'Aux Datos 1'!$A:$A,0),MATCH(M$43,'Aux Datos 1'!$A$7:$M$7,0))</f>
        <v>23000</v>
      </c>
      <c r="N103" s="166">
        <f>INDEX('Aux Datos 1'!$P:$AB,MATCH($C$99,'Aux Datos 1'!$A:$A,0),MATCH(N$43,'Aux Datos 1'!$A$7:$M$7,0))</f>
        <v>22000</v>
      </c>
      <c r="O103" s="166">
        <f>INDEX('Aux Datos 1'!$P:$AB,MATCH($C$99,'Aux Datos 1'!$A:$A,0),MATCH(O$43,'Aux Datos 1'!$A$7:$M$7,0))</f>
        <v>22000</v>
      </c>
      <c r="P103" s="98"/>
    </row>
    <row r="104" spans="1:16" x14ac:dyDescent="0.3">
      <c r="A104" s="179"/>
      <c r="B104" s="180"/>
      <c r="P104" s="98"/>
    </row>
    <row r="105" spans="1:16" x14ac:dyDescent="0.3">
      <c r="A105" s="179"/>
      <c r="B105" s="180"/>
      <c r="C105" s="103" t="str">
        <f>+Objetivos!D26</f>
        <v>Uds producidas por persona</v>
      </c>
      <c r="P105" s="98"/>
    </row>
    <row r="106" spans="1:16" x14ac:dyDescent="0.3">
      <c r="A106" s="179"/>
      <c r="B106" s="180"/>
      <c r="P106" s="98"/>
    </row>
    <row r="107" spans="1:16" x14ac:dyDescent="0.3">
      <c r="A107" s="179"/>
      <c r="B107" s="180"/>
      <c r="D107" s="106" t="s">
        <v>81</v>
      </c>
      <c r="E107" s="106" t="s">
        <v>19</v>
      </c>
      <c r="F107" s="106" t="s">
        <v>2</v>
      </c>
      <c r="G107" s="106" t="s">
        <v>82</v>
      </c>
      <c r="H107" s="106" t="s">
        <v>18</v>
      </c>
      <c r="I107" s="106" t="s">
        <v>3</v>
      </c>
      <c r="J107" s="106" t="s">
        <v>4</v>
      </c>
      <c r="K107" s="106" t="s">
        <v>83</v>
      </c>
      <c r="L107" s="106" t="s">
        <v>131</v>
      </c>
      <c r="M107" s="106" t="s">
        <v>20</v>
      </c>
      <c r="N107" s="106" t="s">
        <v>5</v>
      </c>
      <c r="O107" s="106" t="s">
        <v>84</v>
      </c>
      <c r="P107" s="98"/>
    </row>
    <row r="108" spans="1:16" x14ac:dyDescent="0.3">
      <c r="A108" s="179"/>
      <c r="B108" s="180"/>
      <c r="C108" t="s">
        <v>0</v>
      </c>
      <c r="D108" s="166">
        <f>INDEX('Aux Datos 1'!$A:$M,MATCH($C$105,'Aux Datos 1'!$A:$A,0),MATCH(D$43,'Aux Datos 1'!$A$7:$M$7,0))</f>
        <v>125</v>
      </c>
      <c r="E108" s="166">
        <f>INDEX('Aux Datos 1'!$A:$M,MATCH($C$105,'Aux Datos 1'!$A:$A,0),MATCH(E$43,'Aux Datos 1'!$A$7:$M$7,0))</f>
        <v>127</v>
      </c>
      <c r="F108" s="166">
        <f>INDEX('Aux Datos 1'!$A:$M,MATCH($C$105,'Aux Datos 1'!$A:$A,0),MATCH(F$43,'Aux Datos 1'!$A$7:$M$7,0))</f>
        <v>130</v>
      </c>
      <c r="G108" s="166">
        <f>INDEX('Aux Datos 1'!$A:$M,MATCH($C$105,'Aux Datos 1'!$A:$A,0),MATCH(G$43,'Aux Datos 1'!$A$7:$M$7,0))</f>
        <v>130</v>
      </c>
      <c r="H108" s="166">
        <f>INDEX('Aux Datos 1'!$A:$M,MATCH($C$105,'Aux Datos 1'!$A:$A,0),MATCH(H$43,'Aux Datos 1'!$A$7:$M$7,0))</f>
        <v>130</v>
      </c>
      <c r="I108" s="166">
        <f>INDEX('Aux Datos 1'!$A:$M,MATCH($C$105,'Aux Datos 1'!$A:$A,0),MATCH(I$43,'Aux Datos 1'!$A$7:$M$7,0))</f>
        <v>135</v>
      </c>
      <c r="J108" s="166">
        <f>INDEX('Aux Datos 1'!$A:$M,MATCH($C$105,'Aux Datos 1'!$A:$A,0),MATCH(J$43,'Aux Datos 1'!$A$7:$M$7,0))</f>
        <v>135</v>
      </c>
      <c r="K108" s="166">
        <f>INDEX('Aux Datos 1'!$A:$M,MATCH($C$105,'Aux Datos 1'!$A:$A,0),MATCH(K$43,'Aux Datos 1'!$A$7:$M$7,0))</f>
        <v>135</v>
      </c>
      <c r="L108" s="166">
        <f>INDEX('Aux Datos 1'!$A:$M,MATCH($C$105,'Aux Datos 1'!$A:$A,0),MATCH(L$43,'Aux Datos 1'!$A$7:$M$7,0))</f>
        <v>140</v>
      </c>
      <c r="M108" s="166">
        <f>INDEX('Aux Datos 1'!$A:$M,MATCH($C$105,'Aux Datos 1'!$A:$A,0),MATCH(M$43,'Aux Datos 1'!$A$7:$M$7,0))</f>
        <v>140</v>
      </c>
      <c r="N108" s="166">
        <f>INDEX('Aux Datos 1'!$A:$M,MATCH($C$105,'Aux Datos 1'!$A:$A,0),MATCH(N$43,'Aux Datos 1'!$A$7:$M$7,0))</f>
        <v>145</v>
      </c>
      <c r="O108" s="166">
        <f>INDEX('Aux Datos 1'!$A:$M,MATCH($C$105,'Aux Datos 1'!$A:$A,0),MATCH(O$43,'Aux Datos 1'!$A$7:$M$7,0))</f>
        <v>150</v>
      </c>
      <c r="P108" s="98"/>
    </row>
    <row r="109" spans="1:16" x14ac:dyDescent="0.3">
      <c r="A109" s="179"/>
      <c r="B109" s="180"/>
      <c r="C109" t="s">
        <v>17</v>
      </c>
      <c r="D109" s="166">
        <f>INDEX('Aux Datos 1'!$P:$AB,MATCH($C$105,'Aux Datos 1'!$A:$A,0),MATCH(D$43,'Aux Datos 1'!$A$7:$M$7,0))</f>
        <v>115</v>
      </c>
      <c r="E109" s="166">
        <f>INDEX('Aux Datos 1'!$P:$AB,MATCH($C$105,'Aux Datos 1'!$A:$A,0),MATCH(E$43,'Aux Datos 1'!$A$7:$M$7,0))</f>
        <v>117</v>
      </c>
      <c r="F109" s="166">
        <f>INDEX('Aux Datos 1'!$P:$AB,MATCH($C$105,'Aux Datos 1'!$A:$A,0),MATCH(F$43,'Aux Datos 1'!$A$7:$M$7,0))</f>
        <v>120</v>
      </c>
      <c r="G109" s="166">
        <f>INDEX('Aux Datos 1'!$P:$AB,MATCH($C$105,'Aux Datos 1'!$A:$A,0),MATCH(G$43,'Aux Datos 1'!$A$7:$M$7,0))</f>
        <v>125</v>
      </c>
      <c r="H109" s="166">
        <f>INDEX('Aux Datos 1'!$P:$AB,MATCH($C$105,'Aux Datos 1'!$A:$A,0),MATCH(H$43,'Aux Datos 1'!$A$7:$M$7,0))</f>
        <v>125</v>
      </c>
      <c r="I109" s="166">
        <f>INDEX('Aux Datos 1'!$P:$AB,MATCH($C$105,'Aux Datos 1'!$A:$A,0),MATCH(I$43,'Aux Datos 1'!$A$7:$M$7,0))</f>
        <v>128</v>
      </c>
      <c r="J109" s="166">
        <f>INDEX('Aux Datos 1'!$P:$AB,MATCH($C$105,'Aux Datos 1'!$A:$A,0),MATCH(J$43,'Aux Datos 1'!$A$7:$M$7,0))</f>
        <v>130</v>
      </c>
      <c r="K109" s="166">
        <f>INDEX('Aux Datos 1'!$P:$AB,MATCH($C$105,'Aux Datos 1'!$A:$A,0),MATCH(K$43,'Aux Datos 1'!$A$7:$M$7,0))</f>
        <v>130</v>
      </c>
      <c r="L109" s="166">
        <f>INDEX('Aux Datos 1'!$P:$AB,MATCH($C$105,'Aux Datos 1'!$A:$A,0),MATCH(L$43,'Aux Datos 1'!$A$7:$M$7,0))</f>
        <v>132</v>
      </c>
      <c r="M109" s="166">
        <f>INDEX('Aux Datos 1'!$P:$AB,MATCH($C$105,'Aux Datos 1'!$A:$A,0),MATCH(M$43,'Aux Datos 1'!$A$7:$M$7,0))</f>
        <v>134</v>
      </c>
      <c r="N109" s="166">
        <f>INDEX('Aux Datos 1'!$P:$AB,MATCH($C$105,'Aux Datos 1'!$A:$A,0),MATCH(N$43,'Aux Datos 1'!$A$7:$M$7,0))</f>
        <v>140</v>
      </c>
      <c r="O109" s="166">
        <f>INDEX('Aux Datos 1'!$P:$AB,MATCH($C$105,'Aux Datos 1'!$A:$A,0),MATCH(O$43,'Aux Datos 1'!$A$7:$M$7,0))</f>
        <v>140</v>
      </c>
      <c r="P109" s="98"/>
    </row>
    <row r="110" spans="1:16" x14ac:dyDescent="0.3">
      <c r="A110" s="179"/>
      <c r="B110" s="180"/>
      <c r="P110" s="98"/>
    </row>
    <row r="111" spans="1:16" x14ac:dyDescent="0.3">
      <c r="A111" s="179"/>
      <c r="B111" s="180"/>
      <c r="C111" s="103" t="str">
        <f>+Objetivos!D27</f>
        <v>Tiempo dedicado por Gestion</v>
      </c>
      <c r="P111" s="98"/>
    </row>
    <row r="112" spans="1:16" x14ac:dyDescent="0.3">
      <c r="A112" s="179"/>
      <c r="B112" s="180"/>
      <c r="P112" s="98"/>
    </row>
    <row r="113" spans="1:16" x14ac:dyDescent="0.3">
      <c r="A113" s="179"/>
      <c r="B113" s="180"/>
      <c r="D113" s="106" t="s">
        <v>81</v>
      </c>
      <c r="E113" s="106" t="s">
        <v>19</v>
      </c>
      <c r="F113" s="106" t="s">
        <v>2</v>
      </c>
      <c r="G113" s="106" t="s">
        <v>82</v>
      </c>
      <c r="H113" s="106" t="s">
        <v>18</v>
      </c>
      <c r="I113" s="106" t="s">
        <v>3</v>
      </c>
      <c r="J113" s="106" t="s">
        <v>4</v>
      </c>
      <c r="K113" s="106" t="s">
        <v>83</v>
      </c>
      <c r="L113" s="106" t="s">
        <v>131</v>
      </c>
      <c r="M113" s="106" t="s">
        <v>20</v>
      </c>
      <c r="N113" s="106" t="s">
        <v>5</v>
      </c>
      <c r="O113" s="106" t="s">
        <v>84</v>
      </c>
      <c r="P113" s="98"/>
    </row>
    <row r="114" spans="1:16" x14ac:dyDescent="0.3">
      <c r="A114" s="179"/>
      <c r="B114" s="180"/>
      <c r="C114" t="s">
        <v>0</v>
      </c>
      <c r="D114" s="166">
        <f>INDEX('Aux Datos 1'!$A:$M,MATCH($C$111,'Aux Datos 1'!$A:$A,0),MATCH(D$43,'Aux Datos 1'!$A$7:$M$7,0))</f>
        <v>7</v>
      </c>
      <c r="E114" s="166">
        <f>INDEX('Aux Datos 1'!$A:$M,MATCH($C$111,'Aux Datos 1'!$A:$A,0),MATCH(E$43,'Aux Datos 1'!$A$7:$M$7,0))</f>
        <v>6</v>
      </c>
      <c r="F114" s="166">
        <f>INDEX('Aux Datos 1'!$A:$M,MATCH($C$111,'Aux Datos 1'!$A:$A,0),MATCH(F$43,'Aux Datos 1'!$A$7:$M$7,0))</f>
        <v>6</v>
      </c>
      <c r="G114" s="166">
        <f>INDEX('Aux Datos 1'!$A:$M,MATCH($C$111,'Aux Datos 1'!$A:$A,0),MATCH(G$43,'Aux Datos 1'!$A$7:$M$7,0))</f>
        <v>6</v>
      </c>
      <c r="H114" s="166">
        <f>INDEX('Aux Datos 1'!$A:$M,MATCH($C$111,'Aux Datos 1'!$A:$A,0),MATCH(H$43,'Aux Datos 1'!$A$7:$M$7,0))</f>
        <v>5.5</v>
      </c>
      <c r="I114" s="166">
        <f>INDEX('Aux Datos 1'!$A:$M,MATCH($C$111,'Aux Datos 1'!$A:$A,0),MATCH(I$43,'Aux Datos 1'!$A$7:$M$7,0))</f>
        <v>5.5</v>
      </c>
      <c r="J114" s="166">
        <f>INDEX('Aux Datos 1'!$A:$M,MATCH($C$111,'Aux Datos 1'!$A:$A,0),MATCH(J$43,'Aux Datos 1'!$A$7:$M$7,0))</f>
        <v>5</v>
      </c>
      <c r="K114" s="166">
        <f>INDEX('Aux Datos 1'!$A:$M,MATCH($C$111,'Aux Datos 1'!$A:$A,0),MATCH(K$43,'Aux Datos 1'!$A$7:$M$7,0))</f>
        <v>4</v>
      </c>
      <c r="L114" s="166">
        <f>INDEX('Aux Datos 1'!$A:$M,MATCH($C$111,'Aux Datos 1'!$A:$A,0),MATCH(L$43,'Aux Datos 1'!$A$7:$M$7,0))</f>
        <v>4</v>
      </c>
      <c r="M114" s="166">
        <f>INDEX('Aux Datos 1'!$A:$M,MATCH($C$111,'Aux Datos 1'!$A:$A,0),MATCH(M$43,'Aux Datos 1'!$A$7:$M$7,0))</f>
        <v>4</v>
      </c>
      <c r="N114" s="166">
        <f>INDEX('Aux Datos 1'!$A:$M,MATCH($C$111,'Aux Datos 1'!$A:$A,0),MATCH(N$43,'Aux Datos 1'!$A$7:$M$7,0))</f>
        <v>4</v>
      </c>
      <c r="O114" s="166">
        <f>INDEX('Aux Datos 1'!$A:$M,MATCH($C$111,'Aux Datos 1'!$A:$A,0),MATCH(O$43,'Aux Datos 1'!$A$7:$M$7,0))</f>
        <v>4</v>
      </c>
      <c r="P114" s="98"/>
    </row>
    <row r="115" spans="1:16" x14ac:dyDescent="0.3">
      <c r="A115" s="179"/>
      <c r="B115" s="180"/>
      <c r="C115" t="s">
        <v>17</v>
      </c>
      <c r="D115" s="166">
        <f>INDEX('Aux Datos 1'!$P:$AB,MATCH($C$111,'Aux Datos 1'!$A:$A,0),MATCH(D$43,'Aux Datos 1'!$A$7:$M$7,0))</f>
        <v>8</v>
      </c>
      <c r="E115" s="166">
        <f>INDEX('Aux Datos 1'!$P:$AB,MATCH($C$111,'Aux Datos 1'!$A:$A,0),MATCH(E$43,'Aux Datos 1'!$A$7:$M$7,0))</f>
        <v>8</v>
      </c>
      <c r="F115" s="166">
        <f>INDEX('Aux Datos 1'!$P:$AB,MATCH($C$111,'Aux Datos 1'!$A:$A,0),MATCH(F$43,'Aux Datos 1'!$A$7:$M$7,0))</f>
        <v>7</v>
      </c>
      <c r="G115" s="166">
        <f>INDEX('Aux Datos 1'!$P:$AB,MATCH($C$111,'Aux Datos 1'!$A:$A,0),MATCH(G$43,'Aux Datos 1'!$A$7:$M$7,0))</f>
        <v>7</v>
      </c>
      <c r="H115" s="166">
        <f>INDEX('Aux Datos 1'!$P:$AB,MATCH($C$111,'Aux Datos 1'!$A:$A,0),MATCH(H$43,'Aux Datos 1'!$A$7:$M$7,0))</f>
        <v>6</v>
      </c>
      <c r="I115" s="166">
        <f>INDEX('Aux Datos 1'!$P:$AB,MATCH($C$111,'Aux Datos 1'!$A:$A,0),MATCH(I$43,'Aux Datos 1'!$A$7:$M$7,0))</f>
        <v>6</v>
      </c>
      <c r="J115" s="166">
        <f>INDEX('Aux Datos 1'!$P:$AB,MATCH($C$111,'Aux Datos 1'!$A:$A,0),MATCH(J$43,'Aux Datos 1'!$A$7:$M$7,0))</f>
        <v>5</v>
      </c>
      <c r="K115" s="166">
        <f>INDEX('Aux Datos 1'!$P:$AB,MATCH($C$111,'Aux Datos 1'!$A:$A,0),MATCH(K$43,'Aux Datos 1'!$A$7:$M$7,0))</f>
        <v>5</v>
      </c>
      <c r="L115" s="166">
        <f>INDEX('Aux Datos 1'!$P:$AB,MATCH($C$111,'Aux Datos 1'!$A:$A,0),MATCH(L$43,'Aux Datos 1'!$A$7:$M$7,0))</f>
        <v>5</v>
      </c>
      <c r="M115" s="166">
        <f>INDEX('Aux Datos 1'!$P:$AB,MATCH($C$111,'Aux Datos 1'!$A:$A,0),MATCH(M$43,'Aux Datos 1'!$A$7:$M$7,0))</f>
        <v>5.5</v>
      </c>
      <c r="N115" s="166">
        <f>INDEX('Aux Datos 1'!$P:$AB,MATCH($C$111,'Aux Datos 1'!$A:$A,0),MATCH(N$43,'Aux Datos 1'!$A$7:$M$7,0))</f>
        <v>5.5</v>
      </c>
      <c r="O115" s="166">
        <f>INDEX('Aux Datos 1'!$P:$AB,MATCH($C$111,'Aux Datos 1'!$A:$A,0),MATCH(O$43,'Aux Datos 1'!$A$7:$M$7,0))</f>
        <v>5</v>
      </c>
      <c r="P115" s="98"/>
    </row>
    <row r="116" spans="1:16" x14ac:dyDescent="0.3">
      <c r="A116" s="179"/>
      <c r="B116" s="180"/>
      <c r="P116" s="98"/>
    </row>
    <row r="117" spans="1:16" x14ac:dyDescent="0.3">
      <c r="A117" s="181"/>
      <c r="B117" s="182"/>
      <c r="C117" s="169"/>
      <c r="D117" s="169"/>
      <c r="E117" s="169"/>
      <c r="F117" s="169"/>
      <c r="G117" s="169"/>
      <c r="H117" s="169"/>
      <c r="I117" s="169"/>
      <c r="J117" s="169"/>
      <c r="K117" s="169"/>
      <c r="L117" s="169"/>
      <c r="M117" s="169"/>
      <c r="N117" s="169"/>
      <c r="O117" s="169"/>
      <c r="P117" s="170"/>
    </row>
    <row r="118" spans="1:16" x14ac:dyDescent="0.3">
      <c r="A118" s="183" t="s">
        <v>154</v>
      </c>
      <c r="B118" s="184"/>
      <c r="C118" s="161" t="str">
        <f>+Objetivos!D31</f>
        <v>Encuesta Negativas</v>
      </c>
      <c r="D118" s="162"/>
      <c r="E118" s="162"/>
      <c r="F118" s="162"/>
      <c r="G118" s="162"/>
      <c r="H118" s="162"/>
      <c r="I118" s="162"/>
      <c r="J118" s="162"/>
      <c r="K118" s="162"/>
      <c r="L118" s="162"/>
      <c r="M118" s="162"/>
      <c r="N118" s="162"/>
      <c r="O118" s="162"/>
      <c r="P118" s="163"/>
    </row>
    <row r="119" spans="1:16" x14ac:dyDescent="0.3">
      <c r="A119" s="185"/>
      <c r="B119" s="186"/>
      <c r="P119" s="98"/>
    </row>
    <row r="120" spans="1:16" x14ac:dyDescent="0.3">
      <c r="A120" s="185"/>
      <c r="B120" s="186"/>
      <c r="D120" s="106" t="s">
        <v>81</v>
      </c>
      <c r="E120" s="106" t="s">
        <v>19</v>
      </c>
      <c r="F120" s="106" t="s">
        <v>2</v>
      </c>
      <c r="G120" s="106" t="s">
        <v>82</v>
      </c>
      <c r="H120" s="106" t="s">
        <v>18</v>
      </c>
      <c r="I120" s="106" t="s">
        <v>3</v>
      </c>
      <c r="J120" s="106" t="s">
        <v>4</v>
      </c>
      <c r="K120" s="106" t="s">
        <v>83</v>
      </c>
      <c r="L120" s="106" t="s">
        <v>131</v>
      </c>
      <c r="M120" s="106" t="s">
        <v>20</v>
      </c>
      <c r="N120" s="106" t="s">
        <v>5</v>
      </c>
      <c r="O120" s="106" t="s">
        <v>84</v>
      </c>
      <c r="P120" s="98"/>
    </row>
    <row r="121" spans="1:16" x14ac:dyDescent="0.3">
      <c r="A121" s="185"/>
      <c r="B121" s="186"/>
      <c r="C121" t="s">
        <v>0</v>
      </c>
      <c r="D121" s="166">
        <f>INDEX('Aux Datos 1'!$A:$M,MATCH($C$118,'Aux Datos 1'!$A:$A,0),MATCH(D$43,'Aux Datos 1'!$A$7:$M$7,0))</f>
        <v>27</v>
      </c>
      <c r="E121" s="166">
        <f>INDEX('Aux Datos 1'!$A:$M,MATCH($C$118,'Aux Datos 1'!$A:$A,0),MATCH(E$43,'Aux Datos 1'!$A$7:$M$7,0))</f>
        <v>30</v>
      </c>
      <c r="F121" s="166">
        <f>INDEX('Aux Datos 1'!$A:$M,MATCH($C$118,'Aux Datos 1'!$A:$A,0),MATCH(F$43,'Aux Datos 1'!$A$7:$M$7,0))</f>
        <v>30</v>
      </c>
      <c r="G121" s="166">
        <f>INDEX('Aux Datos 1'!$A:$M,MATCH($C$118,'Aux Datos 1'!$A:$A,0),MATCH(G$43,'Aux Datos 1'!$A$7:$M$7,0))</f>
        <v>32</v>
      </c>
      <c r="H121" s="166">
        <f>INDEX('Aux Datos 1'!$A:$M,MATCH($C$118,'Aux Datos 1'!$A:$A,0),MATCH(H$43,'Aux Datos 1'!$A$7:$M$7,0))</f>
        <v>35</v>
      </c>
      <c r="I121" s="166">
        <f>INDEX('Aux Datos 1'!$A:$M,MATCH($C$118,'Aux Datos 1'!$A:$A,0),MATCH(I$43,'Aux Datos 1'!$A$7:$M$7,0))</f>
        <v>35</v>
      </c>
      <c r="J121" s="166">
        <f>INDEX('Aux Datos 1'!$A:$M,MATCH($C$118,'Aux Datos 1'!$A:$A,0),MATCH(J$43,'Aux Datos 1'!$A$7:$M$7,0))</f>
        <v>34</v>
      </c>
      <c r="K121" s="166">
        <f>INDEX('Aux Datos 1'!$A:$M,MATCH($C$118,'Aux Datos 1'!$A:$A,0),MATCH(K$43,'Aux Datos 1'!$A$7:$M$7,0))</f>
        <v>36</v>
      </c>
      <c r="L121" s="166">
        <f>INDEX('Aux Datos 1'!$A:$M,MATCH($C$118,'Aux Datos 1'!$A:$A,0),MATCH(L$43,'Aux Datos 1'!$A$7:$M$7,0))</f>
        <v>40</v>
      </c>
      <c r="M121" s="166">
        <f>INDEX('Aux Datos 1'!$A:$M,MATCH($C$118,'Aux Datos 1'!$A:$A,0),MATCH(M$43,'Aux Datos 1'!$A$7:$M$7,0))</f>
        <v>42</v>
      </c>
      <c r="N121" s="166">
        <f>INDEX('Aux Datos 1'!$A:$M,MATCH($C$118,'Aux Datos 1'!$A:$A,0),MATCH(N$43,'Aux Datos 1'!$A$7:$M$7,0))</f>
        <v>44</v>
      </c>
      <c r="O121" s="166">
        <f>INDEX('Aux Datos 1'!$A:$M,MATCH($C$118,'Aux Datos 1'!$A:$A,0),MATCH(O$43,'Aux Datos 1'!$A$7:$M$7,0))</f>
        <v>45</v>
      </c>
      <c r="P121" s="98"/>
    </row>
    <row r="122" spans="1:16" x14ac:dyDescent="0.3">
      <c r="A122" s="185"/>
      <c r="B122" s="186"/>
      <c r="C122" t="s">
        <v>17</v>
      </c>
      <c r="D122" s="166">
        <f>INDEX('Aux Datos 1'!$P:$AB,MATCH($C$118,'Aux Datos 1'!$A:$A,0),MATCH(D$43,'Aux Datos 1'!$A$7:$M$7,0))</f>
        <v>22</v>
      </c>
      <c r="E122" s="166">
        <f>INDEX('Aux Datos 1'!$P:$AB,MATCH($C$118,'Aux Datos 1'!$A:$A,0),MATCH(E$43,'Aux Datos 1'!$A$7:$M$7,0))</f>
        <v>25</v>
      </c>
      <c r="F122" s="166">
        <f>INDEX('Aux Datos 1'!$P:$AB,MATCH($C$118,'Aux Datos 1'!$A:$A,0),MATCH(F$43,'Aux Datos 1'!$A$7:$M$7,0))</f>
        <v>26</v>
      </c>
      <c r="G122" s="166">
        <f>INDEX('Aux Datos 1'!$P:$AB,MATCH($C$118,'Aux Datos 1'!$A:$A,0),MATCH(G$43,'Aux Datos 1'!$A$7:$M$7,0))</f>
        <v>27</v>
      </c>
      <c r="H122" s="166">
        <f>INDEX('Aux Datos 1'!$P:$AB,MATCH($C$118,'Aux Datos 1'!$A:$A,0),MATCH(H$43,'Aux Datos 1'!$A$7:$M$7,0))</f>
        <v>25</v>
      </c>
      <c r="I122" s="166">
        <f>INDEX('Aux Datos 1'!$P:$AB,MATCH($C$118,'Aux Datos 1'!$A:$A,0),MATCH(I$43,'Aux Datos 1'!$A$7:$M$7,0))</f>
        <v>24</v>
      </c>
      <c r="J122" s="166">
        <f>INDEX('Aux Datos 1'!$P:$AB,MATCH($C$118,'Aux Datos 1'!$A:$A,0),MATCH(J$43,'Aux Datos 1'!$A$7:$M$7,0))</f>
        <v>28</v>
      </c>
      <c r="K122" s="166">
        <f>INDEX('Aux Datos 1'!$P:$AB,MATCH($C$118,'Aux Datos 1'!$A:$A,0),MATCH(K$43,'Aux Datos 1'!$A$7:$M$7,0))</f>
        <v>30</v>
      </c>
      <c r="L122" s="166">
        <f>INDEX('Aux Datos 1'!$P:$AB,MATCH($C$118,'Aux Datos 1'!$A:$A,0),MATCH(L$43,'Aux Datos 1'!$A$7:$M$7,0))</f>
        <v>30</v>
      </c>
      <c r="M122" s="166">
        <f>INDEX('Aux Datos 1'!$P:$AB,MATCH($C$118,'Aux Datos 1'!$A:$A,0),MATCH(M$43,'Aux Datos 1'!$A$7:$M$7,0))</f>
        <v>35</v>
      </c>
      <c r="N122" s="166">
        <f>INDEX('Aux Datos 1'!$P:$AB,MATCH($C$118,'Aux Datos 1'!$A:$A,0),MATCH(N$43,'Aux Datos 1'!$A$7:$M$7,0))</f>
        <v>32</v>
      </c>
      <c r="O122" s="166">
        <f>INDEX('Aux Datos 1'!$P:$AB,MATCH($C$118,'Aux Datos 1'!$A:$A,0),MATCH(O$43,'Aux Datos 1'!$A$7:$M$7,0))</f>
        <v>35</v>
      </c>
      <c r="P122" s="98"/>
    </row>
    <row r="123" spans="1:16" x14ac:dyDescent="0.3">
      <c r="A123" s="185"/>
      <c r="B123" s="186"/>
      <c r="P123" s="98"/>
    </row>
    <row r="124" spans="1:16" x14ac:dyDescent="0.3">
      <c r="A124" s="185"/>
      <c r="B124" s="186"/>
      <c r="P124" s="98"/>
    </row>
    <row r="125" spans="1:16" x14ac:dyDescent="0.3">
      <c r="A125" s="185"/>
      <c r="B125" s="186"/>
      <c r="C125" s="103" t="str">
        <f>+Objetivos!D32</f>
        <v>Encuesta sobre comida</v>
      </c>
      <c r="P125" s="98"/>
    </row>
    <row r="126" spans="1:16" x14ac:dyDescent="0.3">
      <c r="A126" s="185"/>
      <c r="B126" s="186"/>
      <c r="P126" s="98"/>
    </row>
    <row r="127" spans="1:16" x14ac:dyDescent="0.3">
      <c r="A127" s="185"/>
      <c r="B127" s="186"/>
      <c r="D127" s="106" t="s">
        <v>81</v>
      </c>
      <c r="E127" s="106" t="s">
        <v>19</v>
      </c>
      <c r="F127" s="106" t="s">
        <v>2</v>
      </c>
      <c r="G127" s="106" t="s">
        <v>82</v>
      </c>
      <c r="H127" s="106" t="s">
        <v>18</v>
      </c>
      <c r="I127" s="106" t="s">
        <v>3</v>
      </c>
      <c r="J127" s="106" t="s">
        <v>4</v>
      </c>
      <c r="K127" s="106" t="s">
        <v>83</v>
      </c>
      <c r="L127" s="106" t="s">
        <v>131</v>
      </c>
      <c r="M127" s="106" t="s">
        <v>20</v>
      </c>
      <c r="N127" s="106" t="s">
        <v>5</v>
      </c>
      <c r="O127" s="106" t="s">
        <v>84</v>
      </c>
      <c r="P127" s="98"/>
    </row>
    <row r="128" spans="1:16" x14ac:dyDescent="0.3">
      <c r="A128" s="185"/>
      <c r="B128" s="186"/>
      <c r="C128" t="s">
        <v>0</v>
      </c>
      <c r="D128" s="166">
        <f>INDEX('Aux Datos 1'!$A:$M,MATCH($C$125,'Aux Datos 1'!$A:$A,0),MATCH(D$43,'Aux Datos 1'!$A$7:$M$7,0))</f>
        <v>45</v>
      </c>
      <c r="E128" s="166">
        <f>INDEX('Aux Datos 1'!$A:$M,MATCH($C$125,'Aux Datos 1'!$A:$A,0),MATCH(E$43,'Aux Datos 1'!$A$7:$M$7,0))</f>
        <v>47</v>
      </c>
      <c r="F128" s="166">
        <f>INDEX('Aux Datos 1'!$A:$M,MATCH($C$125,'Aux Datos 1'!$A:$A,0),MATCH(F$43,'Aux Datos 1'!$A$7:$M$7,0))</f>
        <v>47</v>
      </c>
      <c r="G128" s="166">
        <f>INDEX('Aux Datos 1'!$A:$M,MATCH($C$125,'Aux Datos 1'!$A:$A,0),MATCH(G$43,'Aux Datos 1'!$A$7:$M$7,0))</f>
        <v>48</v>
      </c>
      <c r="H128" s="166">
        <f>INDEX('Aux Datos 1'!$A:$M,MATCH($C$125,'Aux Datos 1'!$A:$A,0),MATCH(H$43,'Aux Datos 1'!$A$7:$M$7,0))</f>
        <v>50</v>
      </c>
      <c r="I128" s="166">
        <f>INDEX('Aux Datos 1'!$A:$M,MATCH($C$125,'Aux Datos 1'!$A:$A,0),MATCH(I$43,'Aux Datos 1'!$A$7:$M$7,0))</f>
        <v>50</v>
      </c>
      <c r="J128" s="166">
        <f>INDEX('Aux Datos 1'!$A:$M,MATCH($C$125,'Aux Datos 1'!$A:$A,0),MATCH(J$43,'Aux Datos 1'!$A$7:$M$7,0))</f>
        <v>52</v>
      </c>
      <c r="K128" s="166">
        <f>INDEX('Aux Datos 1'!$A:$M,MATCH($C$125,'Aux Datos 1'!$A:$A,0),MATCH(K$43,'Aux Datos 1'!$A$7:$M$7,0))</f>
        <v>55</v>
      </c>
      <c r="L128" s="166">
        <f>INDEX('Aux Datos 1'!$A:$M,MATCH($C$125,'Aux Datos 1'!$A:$A,0),MATCH(L$43,'Aux Datos 1'!$A$7:$M$7,0))</f>
        <v>57</v>
      </c>
      <c r="M128" s="166">
        <f>INDEX('Aux Datos 1'!$A:$M,MATCH($C$125,'Aux Datos 1'!$A:$A,0),MATCH(M$43,'Aux Datos 1'!$A$7:$M$7,0))</f>
        <v>60</v>
      </c>
      <c r="N128" s="166">
        <f>INDEX('Aux Datos 1'!$A:$M,MATCH($C$125,'Aux Datos 1'!$A:$A,0),MATCH(N$43,'Aux Datos 1'!$A$7:$M$7,0))</f>
        <v>60</v>
      </c>
      <c r="O128" s="166">
        <f>INDEX('Aux Datos 1'!$A:$M,MATCH($C$125,'Aux Datos 1'!$A:$A,0),MATCH(O$43,'Aux Datos 1'!$A$7:$M$7,0))</f>
        <v>62</v>
      </c>
      <c r="P128" s="98"/>
    </row>
    <row r="129" spans="1:16" x14ac:dyDescent="0.3">
      <c r="A129" s="185"/>
      <c r="B129" s="186"/>
      <c r="C129" t="s">
        <v>17</v>
      </c>
      <c r="D129" s="166">
        <f>INDEX('Aux Datos 1'!$P:$AB,MATCH($C$125,'Aux Datos 1'!$A:$A,0),MATCH(D$43,'Aux Datos 1'!$A$7:$M$7,0))</f>
        <v>40</v>
      </c>
      <c r="E129" s="166">
        <f>INDEX('Aux Datos 1'!$P:$AB,MATCH($C$125,'Aux Datos 1'!$A:$A,0),MATCH(E$43,'Aux Datos 1'!$A$7:$M$7,0))</f>
        <v>45</v>
      </c>
      <c r="F129" s="166">
        <f>INDEX('Aux Datos 1'!$P:$AB,MATCH($C$125,'Aux Datos 1'!$A:$A,0),MATCH(F$43,'Aux Datos 1'!$A$7:$M$7,0))</f>
        <v>48</v>
      </c>
      <c r="G129" s="166">
        <f>INDEX('Aux Datos 1'!$P:$AB,MATCH($C$125,'Aux Datos 1'!$A:$A,0),MATCH(G$43,'Aux Datos 1'!$A$7:$M$7,0))</f>
        <v>50</v>
      </c>
      <c r="H129" s="166">
        <f>INDEX('Aux Datos 1'!$P:$AB,MATCH($C$125,'Aux Datos 1'!$A:$A,0),MATCH(H$43,'Aux Datos 1'!$A$7:$M$7,0))</f>
        <v>50</v>
      </c>
      <c r="I129" s="166">
        <f>INDEX('Aux Datos 1'!$P:$AB,MATCH($C$125,'Aux Datos 1'!$A:$A,0),MATCH(I$43,'Aux Datos 1'!$A$7:$M$7,0))</f>
        <v>55</v>
      </c>
      <c r="J129" s="166">
        <f>INDEX('Aux Datos 1'!$P:$AB,MATCH($C$125,'Aux Datos 1'!$A:$A,0),MATCH(J$43,'Aux Datos 1'!$A$7:$M$7,0))</f>
        <v>60</v>
      </c>
      <c r="K129" s="166">
        <f>INDEX('Aux Datos 1'!$P:$AB,MATCH($C$125,'Aux Datos 1'!$A:$A,0),MATCH(K$43,'Aux Datos 1'!$A$7:$M$7,0))</f>
        <v>65</v>
      </c>
      <c r="L129" s="166">
        <f>INDEX('Aux Datos 1'!$P:$AB,MATCH($C$125,'Aux Datos 1'!$A:$A,0),MATCH(L$43,'Aux Datos 1'!$A$7:$M$7,0))</f>
        <v>60</v>
      </c>
      <c r="M129" s="166">
        <f>INDEX('Aux Datos 1'!$P:$AB,MATCH($C$125,'Aux Datos 1'!$A:$A,0),MATCH(M$43,'Aux Datos 1'!$A$7:$M$7,0))</f>
        <v>70</v>
      </c>
      <c r="N129" s="166">
        <f>INDEX('Aux Datos 1'!$P:$AB,MATCH($C$125,'Aux Datos 1'!$A:$A,0),MATCH(N$43,'Aux Datos 1'!$A$7:$M$7,0))</f>
        <v>80</v>
      </c>
      <c r="O129" s="166">
        <f>INDEX('Aux Datos 1'!$P:$AB,MATCH($C$125,'Aux Datos 1'!$A:$A,0),MATCH(O$43,'Aux Datos 1'!$A$7:$M$7,0))</f>
        <v>90</v>
      </c>
      <c r="P129" s="98"/>
    </row>
    <row r="130" spans="1:16" x14ac:dyDescent="0.3">
      <c r="A130" s="185"/>
      <c r="B130" s="186"/>
      <c r="P130" s="98"/>
    </row>
    <row r="131" spans="1:16" x14ac:dyDescent="0.3">
      <c r="A131" s="185"/>
      <c r="B131" s="186"/>
      <c r="P131" s="98"/>
    </row>
    <row r="132" spans="1:16" x14ac:dyDescent="0.3">
      <c r="A132" s="185"/>
      <c r="B132" s="186"/>
      <c r="P132" s="98"/>
    </row>
    <row r="133" spans="1:16" x14ac:dyDescent="0.3">
      <c r="A133" s="185"/>
      <c r="B133" s="186"/>
      <c r="P133" s="98"/>
    </row>
    <row r="134" spans="1:16" x14ac:dyDescent="0.3">
      <c r="A134" s="185"/>
      <c r="B134" s="186"/>
      <c r="C134" s="103" t="str">
        <f>+Objetivos!D33</f>
        <v>% Empleados con Bajas</v>
      </c>
      <c r="P134" s="98"/>
    </row>
    <row r="135" spans="1:16" x14ac:dyDescent="0.3">
      <c r="A135" s="185"/>
      <c r="B135" s="186"/>
      <c r="P135" s="98"/>
    </row>
    <row r="136" spans="1:16" x14ac:dyDescent="0.3">
      <c r="A136" s="185"/>
      <c r="B136" s="186"/>
      <c r="D136" s="106" t="s">
        <v>81</v>
      </c>
      <c r="E136" s="106" t="s">
        <v>19</v>
      </c>
      <c r="F136" s="106" t="s">
        <v>2</v>
      </c>
      <c r="G136" s="106" t="s">
        <v>82</v>
      </c>
      <c r="H136" s="106" t="s">
        <v>18</v>
      </c>
      <c r="I136" s="106" t="s">
        <v>3</v>
      </c>
      <c r="J136" s="106" t="s">
        <v>4</v>
      </c>
      <c r="K136" s="106" t="s">
        <v>83</v>
      </c>
      <c r="L136" s="106" t="s">
        <v>131</v>
      </c>
      <c r="M136" s="106" t="s">
        <v>20</v>
      </c>
      <c r="N136" s="106" t="s">
        <v>5</v>
      </c>
      <c r="O136" s="106" t="s">
        <v>84</v>
      </c>
      <c r="P136" s="98"/>
    </row>
    <row r="137" spans="1:16" x14ac:dyDescent="0.3">
      <c r="A137" s="185"/>
      <c r="B137" s="186"/>
      <c r="C137" t="s">
        <v>0</v>
      </c>
      <c r="D137" s="166">
        <f>INDEX('Aux Datos 1'!$A:$M,MATCH($C$134,'Aux Datos 1'!$A:$A,0),MATCH(D$43,'Aux Datos 1'!$A$7:$M$7,0))</f>
        <v>3</v>
      </c>
      <c r="E137" s="166">
        <f>INDEX('Aux Datos 1'!$A:$M,MATCH($C$134,'Aux Datos 1'!$A:$A,0),MATCH(E$43,'Aux Datos 1'!$A$7:$M$7,0))</f>
        <v>3</v>
      </c>
      <c r="F137" s="166">
        <f>INDEX('Aux Datos 1'!$A:$M,MATCH($C$134,'Aux Datos 1'!$A:$A,0),MATCH(F$43,'Aux Datos 1'!$A$7:$M$7,0))</f>
        <v>3.5</v>
      </c>
      <c r="G137" s="166">
        <f>INDEX('Aux Datos 1'!$A:$M,MATCH($C$134,'Aux Datos 1'!$A:$A,0),MATCH(G$43,'Aux Datos 1'!$A$7:$M$7,0))</f>
        <v>4</v>
      </c>
      <c r="H137" s="166">
        <f>INDEX('Aux Datos 1'!$A:$M,MATCH($C$134,'Aux Datos 1'!$A:$A,0),MATCH(H$43,'Aux Datos 1'!$A$7:$M$7,0))</f>
        <v>4.5</v>
      </c>
      <c r="I137" s="166">
        <f>INDEX('Aux Datos 1'!$A:$M,MATCH($C$134,'Aux Datos 1'!$A:$A,0),MATCH(I$43,'Aux Datos 1'!$A$7:$M$7,0))</f>
        <v>5</v>
      </c>
      <c r="J137" s="166">
        <f>INDEX('Aux Datos 1'!$A:$M,MATCH($C$134,'Aux Datos 1'!$A:$A,0),MATCH(J$43,'Aux Datos 1'!$A$7:$M$7,0))</f>
        <v>5</v>
      </c>
      <c r="K137" s="166">
        <f>INDEX('Aux Datos 1'!$A:$M,MATCH($C$134,'Aux Datos 1'!$A:$A,0),MATCH(K$43,'Aux Datos 1'!$A$7:$M$7,0))</f>
        <v>5</v>
      </c>
      <c r="L137" s="166">
        <f>INDEX('Aux Datos 1'!$A:$M,MATCH($C$134,'Aux Datos 1'!$A:$A,0),MATCH(L$43,'Aux Datos 1'!$A$7:$M$7,0))</f>
        <v>5</v>
      </c>
      <c r="M137" s="166">
        <f>INDEX('Aux Datos 1'!$A:$M,MATCH($C$134,'Aux Datos 1'!$A:$A,0),MATCH(M$43,'Aux Datos 1'!$A$7:$M$7,0))</f>
        <v>5</v>
      </c>
      <c r="N137" s="166">
        <f>INDEX('Aux Datos 1'!$A:$M,MATCH($C$134,'Aux Datos 1'!$A:$A,0),MATCH(N$43,'Aux Datos 1'!$A$7:$M$7,0))</f>
        <v>5</v>
      </c>
      <c r="O137" s="166">
        <f>INDEX('Aux Datos 1'!$A:$M,MATCH($C$134,'Aux Datos 1'!$A:$A,0),MATCH(O$43,'Aux Datos 1'!$A$7:$M$7,0))</f>
        <v>5</v>
      </c>
      <c r="P137" s="98"/>
    </row>
    <row r="138" spans="1:16" x14ac:dyDescent="0.3">
      <c r="A138" s="187"/>
      <c r="B138" s="188"/>
      <c r="C138" s="169" t="s">
        <v>17</v>
      </c>
      <c r="D138" s="189">
        <f>INDEX('Aux Datos 1'!$P:$AB,MATCH($C$134,'Aux Datos 1'!$A:$A,0),MATCH(D$43,'Aux Datos 1'!$A$7:$M$7,0))</f>
        <v>2.5</v>
      </c>
      <c r="E138" s="189">
        <f>INDEX('Aux Datos 1'!$P:$AB,MATCH($C$134,'Aux Datos 1'!$A:$A,0),MATCH(E$43,'Aux Datos 1'!$A$7:$M$7,0))</f>
        <v>3</v>
      </c>
      <c r="F138" s="189">
        <f>INDEX('Aux Datos 1'!$P:$AB,MATCH($C$134,'Aux Datos 1'!$A:$A,0),MATCH(F$43,'Aux Datos 1'!$A$7:$M$7,0))</f>
        <v>3</v>
      </c>
      <c r="G138" s="189">
        <f>INDEX('Aux Datos 1'!$P:$AB,MATCH($C$134,'Aux Datos 1'!$A:$A,0),MATCH(G$43,'Aux Datos 1'!$A$7:$M$7,0))</f>
        <v>3.5</v>
      </c>
      <c r="H138" s="189">
        <f>INDEX('Aux Datos 1'!$P:$AB,MATCH($C$134,'Aux Datos 1'!$A:$A,0),MATCH(H$43,'Aux Datos 1'!$A$7:$M$7,0))</f>
        <v>3</v>
      </c>
      <c r="I138" s="189">
        <f>INDEX('Aux Datos 1'!$P:$AB,MATCH($C$134,'Aux Datos 1'!$A:$A,0),MATCH(I$43,'Aux Datos 1'!$A$7:$M$7,0))</f>
        <v>5</v>
      </c>
      <c r="J138" s="189">
        <f>INDEX('Aux Datos 1'!$P:$AB,MATCH($C$134,'Aux Datos 1'!$A:$A,0),MATCH(J$43,'Aux Datos 1'!$A$7:$M$7,0))</f>
        <v>5</v>
      </c>
      <c r="K138" s="189">
        <f>INDEX('Aux Datos 1'!$P:$AB,MATCH($C$134,'Aux Datos 1'!$A:$A,0),MATCH(K$43,'Aux Datos 1'!$A$7:$M$7,0))</f>
        <v>4</v>
      </c>
      <c r="L138" s="189">
        <f>INDEX('Aux Datos 1'!$P:$AB,MATCH($C$134,'Aux Datos 1'!$A:$A,0),MATCH(L$43,'Aux Datos 1'!$A$7:$M$7,0))</f>
        <v>4.2</v>
      </c>
      <c r="M138" s="189">
        <f>INDEX('Aux Datos 1'!$P:$AB,MATCH($C$134,'Aux Datos 1'!$A:$A,0),MATCH(M$43,'Aux Datos 1'!$A$7:$M$7,0))</f>
        <v>5.5</v>
      </c>
      <c r="N138" s="189">
        <f>INDEX('Aux Datos 1'!$P:$AB,MATCH($C$134,'Aux Datos 1'!$A:$A,0),MATCH(N$43,'Aux Datos 1'!$A$7:$M$7,0))</f>
        <v>6</v>
      </c>
      <c r="O138" s="189">
        <f>INDEX('Aux Datos 1'!$P:$AB,MATCH($C$134,'Aux Datos 1'!$A:$A,0),MATCH(O$43,'Aux Datos 1'!$A$7:$M$7,0))</f>
        <v>4</v>
      </c>
      <c r="P138" s="170"/>
    </row>
    <row r="140" spans="1:16" x14ac:dyDescent="0.3">
      <c r="B140" s="157"/>
    </row>
    <row r="141" spans="1:16" x14ac:dyDescent="0.3">
      <c r="B141" s="157"/>
    </row>
    <row r="142" spans="1:16" x14ac:dyDescent="0.3">
      <c r="B142" s="157"/>
    </row>
    <row r="143" spans="1:16" x14ac:dyDescent="0.3">
      <c r="B143" s="157"/>
    </row>
  </sheetData>
  <customSheetViews>
    <customSheetView guid="{866E79C6-ED26-4269-9589-BDD48744743B}" topLeftCell="A3">
      <selection activeCell="B25" sqref="B25"/>
      <pageMargins left="0.511811024" right="0.511811024" top="0.78740157499999996" bottom="0.78740157499999996" header="0.31496062000000002" footer="0.31496062000000002"/>
    </customSheetView>
  </customSheetViews>
  <mergeCells count="12">
    <mergeCell ref="D19:E19"/>
    <mergeCell ref="G19:H19"/>
    <mergeCell ref="J19:K19"/>
    <mergeCell ref="M19:N19"/>
    <mergeCell ref="D23:E23"/>
    <mergeCell ref="G23:H23"/>
    <mergeCell ref="J23:K23"/>
    <mergeCell ref="M23:N23"/>
    <mergeCell ref="D22:E22"/>
    <mergeCell ref="G22:H22"/>
    <mergeCell ref="J22:K22"/>
    <mergeCell ref="M22:N2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6">
    <tabColor theme="4" tint="-0.499984740745262"/>
    <pageSetUpPr fitToPage="1"/>
  </sheetPr>
  <dimension ref="A1:BU33"/>
  <sheetViews>
    <sheetView showGridLines="0" showRowColHeaders="0" zoomScaleNormal="100" workbookViewId="0"/>
  </sheetViews>
  <sheetFormatPr baseColWidth="10" defaultColWidth="9.109375" defaultRowHeight="14.4" x14ac:dyDescent="0.3"/>
  <cols>
    <col min="1" max="73" width="1.6640625" style="1" customWidth="1"/>
    <col min="74" max="16384" width="9.109375" style="1"/>
  </cols>
  <sheetData>
    <row r="1" spans="2:73" s="72" customFormat="1" ht="15" customHeight="1" x14ac:dyDescent="0.3"/>
    <row r="2" spans="2:73" s="72" customFormat="1" ht="15" customHeight="1" x14ac:dyDescent="0.3"/>
    <row r="3" spans="2:73" s="72" customFormat="1" ht="15" customHeight="1" x14ac:dyDescent="0.3"/>
    <row r="4" spans="2:73" s="72" customFormat="1" ht="15" customHeight="1" x14ac:dyDescent="0.3">
      <c r="BH4" s="80">
        <f>+Objetivos!K4</f>
        <v>0</v>
      </c>
    </row>
    <row r="5" spans="2:73" s="72" customFormat="1" ht="15" customHeight="1" x14ac:dyDescent="0.3"/>
    <row r="6" spans="2:73" s="72" customFormat="1" ht="15" customHeight="1" x14ac:dyDescent="0.3">
      <c r="B6" s="208">
        <f>'Aux Datos 2'!B2</f>
        <v>2.7857142857142856</v>
      </c>
      <c r="C6" s="208"/>
      <c r="E6" s="115" t="s">
        <v>141</v>
      </c>
      <c r="AF6" s="210" t="s">
        <v>142</v>
      </c>
      <c r="AG6" s="210"/>
      <c r="AH6" s="210"/>
      <c r="AI6" s="210"/>
      <c r="AJ6" s="210"/>
      <c r="AK6" s="210"/>
      <c r="AL6" s="210"/>
      <c r="AM6" s="210"/>
      <c r="AN6" s="210"/>
      <c r="AO6" s="210"/>
      <c r="AQ6" s="215"/>
      <c r="AR6" s="215"/>
      <c r="AS6" s="215"/>
      <c r="AT6" s="215"/>
    </row>
    <row r="7" spans="2:73" s="72" customFormat="1" ht="15" customHeight="1" x14ac:dyDescent="0.3"/>
    <row r="8" spans="2:73" s="132" customFormat="1" x14ac:dyDescent="0.3"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</row>
    <row r="9" spans="2:73" s="132" customFormat="1" x14ac:dyDescent="0.3"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209" t="str">
        <f>+Iniciativas!C18</f>
        <v>Mejorar Rentab.</v>
      </c>
      <c r="AM9" s="209"/>
      <c r="AN9" s="209"/>
      <c r="AO9" s="209"/>
      <c r="AP9" s="209"/>
      <c r="AQ9" s="209"/>
      <c r="AR9" s="209"/>
      <c r="AS9" s="209"/>
      <c r="AT9" s="209"/>
      <c r="AU9" s="209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</row>
    <row r="10" spans="2:73" s="132" customFormat="1" x14ac:dyDescent="0.3"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207">
        <f>'Aux Datos 2'!B7</f>
        <v>2</v>
      </c>
      <c r="AK10" s="207"/>
      <c r="AL10" s="209"/>
      <c r="AM10" s="209"/>
      <c r="AN10" s="209"/>
      <c r="AO10" s="209"/>
      <c r="AP10" s="209"/>
      <c r="AQ10" s="209"/>
      <c r="AR10" s="209"/>
      <c r="AS10" s="209"/>
      <c r="AT10" s="209"/>
      <c r="AU10" s="209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</row>
    <row r="11" spans="2:73" s="132" customFormat="1" ht="14.25" customHeight="1" x14ac:dyDescent="0.3">
      <c r="E11" s="213" t="str">
        <f>+Objetivos!B9</f>
        <v>Perspectiva Financiera</v>
      </c>
      <c r="F11" s="213"/>
      <c r="G11" s="213"/>
      <c r="H11" s="213"/>
      <c r="I11" s="213"/>
      <c r="J11" s="213"/>
      <c r="K11" s="213"/>
      <c r="L11" s="213"/>
      <c r="M11" s="213"/>
      <c r="N11" s="213"/>
      <c r="O11" s="213"/>
      <c r="P11" s="213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</row>
    <row r="12" spans="2:73" s="132" customFormat="1" ht="23.25" customHeight="1" x14ac:dyDescent="0.3">
      <c r="E12" s="213"/>
      <c r="F12" s="213"/>
      <c r="G12" s="213"/>
      <c r="H12" s="213"/>
      <c r="I12" s="213"/>
      <c r="J12" s="213"/>
      <c r="K12" s="213"/>
      <c r="L12" s="213"/>
      <c r="M12" s="213"/>
      <c r="N12" s="213"/>
      <c r="O12" s="213"/>
      <c r="P12" s="213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206" t="str">
        <f>+Iniciativas!C19</f>
        <v>Maximizar Bº Accionistas</v>
      </c>
      <c r="AF12" s="206"/>
      <c r="AG12" s="206"/>
      <c r="AH12" s="206"/>
      <c r="AI12" s="206"/>
      <c r="AJ12" s="206"/>
      <c r="AK12" s="206"/>
      <c r="AL12" s="206"/>
      <c r="AM12" s="206"/>
      <c r="AN12" s="206"/>
      <c r="AO12" s="1"/>
      <c r="AP12" s="1"/>
      <c r="AQ12" s="1"/>
      <c r="AR12" s="1"/>
      <c r="AS12" s="1"/>
      <c r="AT12" s="206" t="str">
        <f>+Iniciativas!C20</f>
        <v>Reducir Activos</v>
      </c>
      <c r="AU12" s="206"/>
      <c r="AV12" s="206"/>
      <c r="AW12" s="206"/>
      <c r="AX12" s="206"/>
      <c r="AY12" s="206"/>
      <c r="AZ12" s="206"/>
      <c r="BA12" s="206"/>
      <c r="BB12" s="206"/>
      <c r="BC12" s="206"/>
      <c r="BD12" s="206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</row>
    <row r="13" spans="2:73" s="132" customFormat="1" x14ac:dyDescent="0.3"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207">
        <f>'Aux Datos 2'!B8</f>
        <v>3</v>
      </c>
      <c r="AD13" s="207"/>
      <c r="AE13" s="206"/>
      <c r="AF13" s="206"/>
      <c r="AG13" s="206"/>
      <c r="AH13" s="206"/>
      <c r="AI13" s="206"/>
      <c r="AJ13" s="206"/>
      <c r="AK13" s="206"/>
      <c r="AL13" s="206"/>
      <c r="AM13" s="206"/>
      <c r="AN13" s="206"/>
      <c r="AO13" s="1"/>
      <c r="AP13" s="1"/>
      <c r="AQ13" s="1"/>
      <c r="AR13" s="207">
        <f>+'Aux Datos 2'!B9</f>
        <v>3</v>
      </c>
      <c r="AS13" s="207"/>
      <c r="AT13" s="206"/>
      <c r="AU13" s="206"/>
      <c r="AV13" s="206"/>
      <c r="AW13" s="206"/>
      <c r="AX13" s="206"/>
      <c r="AY13" s="206"/>
      <c r="AZ13" s="206"/>
      <c r="BA13" s="206"/>
      <c r="BB13" s="206"/>
      <c r="BC13" s="206"/>
      <c r="BD13" s="206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</row>
    <row r="14" spans="2:73" s="133" customFormat="1" x14ac:dyDescent="0.3">
      <c r="Q14" s="129"/>
      <c r="R14" s="129"/>
      <c r="S14" s="129"/>
      <c r="T14" s="129"/>
      <c r="U14" s="129"/>
      <c r="V14" s="129"/>
      <c r="W14" s="129"/>
      <c r="X14" s="129"/>
      <c r="Y14" s="129"/>
      <c r="Z14" s="129"/>
      <c r="AA14" s="129"/>
      <c r="AB14" s="129"/>
      <c r="AC14" s="129"/>
      <c r="AD14" s="129"/>
      <c r="AE14" s="129"/>
      <c r="AF14" s="129"/>
      <c r="AG14" s="129"/>
      <c r="AH14" s="129"/>
      <c r="AI14" s="129"/>
      <c r="AJ14" s="129"/>
      <c r="AK14" s="129"/>
      <c r="AL14" s="129"/>
      <c r="AM14" s="129"/>
      <c r="AN14" s="129"/>
      <c r="AO14" s="129"/>
      <c r="AP14" s="129"/>
      <c r="AQ14" s="129"/>
      <c r="AR14" s="129"/>
      <c r="AS14" s="129"/>
      <c r="AT14" s="129"/>
      <c r="AU14" s="129"/>
      <c r="AV14" s="129"/>
      <c r="AW14" s="129"/>
      <c r="AX14" s="129"/>
      <c r="AY14" s="129"/>
      <c r="AZ14" s="129"/>
      <c r="BA14" s="129"/>
      <c r="BB14" s="129"/>
      <c r="BC14" s="129"/>
      <c r="BD14" s="129"/>
      <c r="BE14" s="129"/>
      <c r="BF14" s="129"/>
      <c r="BG14" s="129"/>
      <c r="BH14" s="129"/>
      <c r="BI14" s="129"/>
      <c r="BJ14" s="129"/>
      <c r="BK14" s="129"/>
      <c r="BL14" s="129"/>
      <c r="BM14" s="129"/>
      <c r="BN14" s="129"/>
      <c r="BO14" s="129"/>
      <c r="BP14" s="129"/>
      <c r="BQ14" s="129"/>
      <c r="BR14" s="129"/>
      <c r="BS14" s="129"/>
      <c r="BT14" s="129"/>
      <c r="BU14" s="129"/>
    </row>
    <row r="15" spans="2:73" s="4" customFormat="1" ht="21" customHeight="1" x14ac:dyDescent="0.3"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206" t="str">
        <f>+Iniciativas!C21</f>
        <v>Aumentar Ventas</v>
      </c>
      <c r="AK15" s="206"/>
      <c r="AL15" s="206"/>
      <c r="AM15" s="206"/>
      <c r="AN15" s="206"/>
      <c r="AO15" s="206"/>
      <c r="AP15" s="206"/>
      <c r="AQ15" s="206"/>
      <c r="AR15" s="206"/>
      <c r="AS15" s="206"/>
      <c r="AT15" s="206"/>
      <c r="AU15" s="206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</row>
    <row r="16" spans="2:73" s="4" customFormat="1" x14ac:dyDescent="0.3"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207">
        <f>'Aux Datos 2'!B15</f>
        <v>3</v>
      </c>
      <c r="AI16" s="207"/>
      <c r="AJ16" s="206"/>
      <c r="AK16" s="206"/>
      <c r="AL16" s="206"/>
      <c r="AM16" s="206"/>
      <c r="AN16" s="206"/>
      <c r="AO16" s="206"/>
      <c r="AP16" s="206"/>
      <c r="AQ16" s="206"/>
      <c r="AR16" s="206"/>
      <c r="AS16" s="206"/>
      <c r="AT16" s="206"/>
      <c r="AU16" s="206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</row>
    <row r="17" spans="1:73" s="4" customFormat="1" ht="14.4" customHeight="1" x14ac:dyDescent="0.3">
      <c r="E17" s="212" t="str">
        <f>+Objetivos!B15</f>
        <v>Perspectiva Clientes</v>
      </c>
      <c r="F17" s="212"/>
      <c r="G17" s="212"/>
      <c r="H17" s="212"/>
      <c r="I17" s="212"/>
      <c r="J17" s="212"/>
      <c r="K17" s="212"/>
      <c r="L17" s="212"/>
      <c r="M17" s="212"/>
      <c r="N17" s="212"/>
      <c r="O17" s="212"/>
      <c r="P17" s="212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</row>
    <row r="18" spans="1:73" s="4" customFormat="1" ht="21" customHeight="1" x14ac:dyDescent="0.3">
      <c r="E18" s="212"/>
      <c r="F18" s="212"/>
      <c r="G18" s="212"/>
      <c r="H18" s="212"/>
      <c r="I18" s="212"/>
      <c r="J18" s="212"/>
      <c r="K18" s="212"/>
      <c r="L18" s="212"/>
      <c r="M18" s="212"/>
      <c r="N18" s="212"/>
      <c r="O18" s="212"/>
      <c r="P18" s="212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206" t="str">
        <f>+Iniciativas!C22</f>
        <v>Mejorar Satisfac. Cliente</v>
      </c>
      <c r="AF18" s="206"/>
      <c r="AG18" s="206"/>
      <c r="AH18" s="206"/>
      <c r="AI18" s="206"/>
      <c r="AJ18" s="206"/>
      <c r="AK18" s="206"/>
      <c r="AL18" s="206"/>
      <c r="AM18" s="206"/>
      <c r="AN18" s="206"/>
      <c r="AO18" s="1"/>
      <c r="AP18" s="1"/>
      <c r="AQ18" s="1"/>
      <c r="AR18" s="1"/>
      <c r="AS18" s="1"/>
      <c r="AT18" s="206" t="str">
        <f>+Iniciativas!C23</f>
        <v>Fidelizar Cliente</v>
      </c>
      <c r="AU18" s="206"/>
      <c r="AV18" s="206"/>
      <c r="AW18" s="206"/>
      <c r="AX18" s="206"/>
      <c r="AY18" s="206"/>
      <c r="AZ18" s="206"/>
      <c r="BA18" s="206"/>
      <c r="BB18" s="206"/>
      <c r="BC18" s="206"/>
      <c r="BD18" s="206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</row>
    <row r="19" spans="1:73" s="4" customFormat="1" x14ac:dyDescent="0.3"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207">
        <f>'Aux Datos 2'!B16</f>
        <v>3</v>
      </c>
      <c r="AD19" s="207"/>
      <c r="AE19" s="206"/>
      <c r="AF19" s="206"/>
      <c r="AG19" s="206"/>
      <c r="AH19" s="206"/>
      <c r="AI19" s="206"/>
      <c r="AJ19" s="206"/>
      <c r="AK19" s="206"/>
      <c r="AL19" s="206"/>
      <c r="AM19" s="206"/>
      <c r="AN19" s="206"/>
      <c r="AO19" s="1"/>
      <c r="AP19" s="1"/>
      <c r="AQ19" s="1"/>
      <c r="AR19" s="207">
        <f>'Aux Datos 2'!B17</f>
        <v>3</v>
      </c>
      <c r="AS19" s="207"/>
      <c r="AT19" s="206"/>
      <c r="AU19" s="206"/>
      <c r="AV19" s="206"/>
      <c r="AW19" s="206"/>
      <c r="AX19" s="206"/>
      <c r="AY19" s="206"/>
      <c r="AZ19" s="206"/>
      <c r="BA19" s="206"/>
      <c r="BB19" s="206"/>
      <c r="BC19" s="206"/>
      <c r="BD19" s="206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</row>
    <row r="20" spans="1:73" s="131" customFormat="1" x14ac:dyDescent="0.3">
      <c r="Q20" s="129"/>
      <c r="R20" s="129"/>
      <c r="S20" s="129"/>
      <c r="T20" s="129"/>
      <c r="U20" s="129"/>
      <c r="V20" s="129"/>
      <c r="W20" s="129"/>
      <c r="X20" s="129"/>
      <c r="Y20" s="129"/>
      <c r="Z20" s="129"/>
      <c r="AA20" s="129"/>
      <c r="AB20" s="129"/>
      <c r="AC20" s="129"/>
      <c r="AD20" s="129"/>
      <c r="AE20" s="129"/>
      <c r="AF20" s="129"/>
      <c r="AG20" s="129"/>
      <c r="AH20" s="129"/>
      <c r="AI20" s="129"/>
      <c r="AJ20" s="129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129"/>
      <c r="BE20" s="129"/>
      <c r="BF20" s="129"/>
      <c r="BG20" s="129"/>
      <c r="BH20" s="129"/>
      <c r="BI20" s="129"/>
      <c r="BJ20" s="129"/>
      <c r="BK20" s="129"/>
      <c r="BL20" s="129"/>
      <c r="BM20" s="129"/>
      <c r="BN20" s="129"/>
      <c r="BO20" s="129"/>
      <c r="BP20" s="129"/>
      <c r="BQ20" s="129"/>
      <c r="BR20" s="129"/>
      <c r="BS20" s="129"/>
      <c r="BT20" s="129"/>
      <c r="BU20" s="129"/>
    </row>
    <row r="21" spans="1:73" s="127" customFormat="1" x14ac:dyDescent="0.3"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</row>
    <row r="22" spans="1:73" s="127" customFormat="1" ht="15" customHeight="1" x14ac:dyDescent="0.3">
      <c r="Q22" s="1"/>
      <c r="R22" s="1"/>
      <c r="S22" s="1"/>
      <c r="T22" s="1"/>
      <c r="U22" s="1"/>
      <c r="V22" s="1"/>
      <c r="W22" s="206" t="str">
        <f>+Iniciativas!C24</f>
        <v>Optimizar Compras</v>
      </c>
      <c r="X22" s="206"/>
      <c r="Y22" s="206"/>
      <c r="Z22" s="206"/>
      <c r="AA22" s="206"/>
      <c r="AB22" s="206"/>
      <c r="AC22" s="206"/>
      <c r="AD22" s="206"/>
      <c r="AE22" s="206"/>
      <c r="AF22" s="206"/>
      <c r="AG22" s="206"/>
      <c r="AH22" s="206"/>
      <c r="AI22" s="1"/>
      <c r="AJ22" s="1"/>
      <c r="AK22" s="1"/>
      <c r="AL22" s="1"/>
      <c r="AM22" s="1"/>
      <c r="AN22" s="1"/>
      <c r="AO22" s="1"/>
      <c r="AP22" s="206" t="str">
        <f>+Iniciativas!C25</f>
        <v xml:space="preserve">Mejorar Rendimiento </v>
      </c>
      <c r="AQ22" s="206"/>
      <c r="AR22" s="206"/>
      <c r="AS22" s="206"/>
      <c r="AT22" s="206"/>
      <c r="AU22" s="206"/>
      <c r="AV22" s="206"/>
      <c r="AW22" s="206"/>
      <c r="AX22" s="206"/>
      <c r="AY22" s="122"/>
      <c r="AZ22" s="122"/>
      <c r="BA22" s="122"/>
      <c r="BB22" s="122"/>
      <c r="BC22" s="1"/>
      <c r="BD22" s="1"/>
      <c r="BE22" s="1"/>
      <c r="BF22" s="1"/>
      <c r="BG22" s="206" t="str">
        <f>+Iniciativas!C26</f>
        <v>Reducir Gastos Fijos</v>
      </c>
      <c r="BH22" s="206"/>
      <c r="BI22" s="206"/>
      <c r="BJ22" s="206"/>
      <c r="BK22" s="206"/>
      <c r="BL22" s="206"/>
      <c r="BM22" s="206"/>
      <c r="BN22" s="206"/>
      <c r="BO22" s="206"/>
      <c r="BP22" s="1"/>
      <c r="BQ22" s="1"/>
      <c r="BR22" s="1"/>
      <c r="BS22" s="1"/>
      <c r="BT22" s="1"/>
      <c r="BU22" s="1"/>
    </row>
    <row r="23" spans="1:73" s="127" customFormat="1" ht="15" customHeight="1" x14ac:dyDescent="0.3">
      <c r="E23" s="211" t="str">
        <f>+Objetivos!B21</f>
        <v>Perspectiva Procesos Internos</v>
      </c>
      <c r="F23" s="211"/>
      <c r="G23" s="211"/>
      <c r="H23" s="211"/>
      <c r="I23" s="211"/>
      <c r="J23" s="211"/>
      <c r="K23" s="211"/>
      <c r="L23" s="211"/>
      <c r="M23" s="211"/>
      <c r="N23" s="211"/>
      <c r="O23" s="211"/>
      <c r="P23" s="211"/>
      <c r="Q23" s="1"/>
      <c r="R23" s="1"/>
      <c r="S23" s="1"/>
      <c r="T23" s="1"/>
      <c r="U23" s="207">
        <f>'Aux Datos 2'!B23</f>
        <v>2</v>
      </c>
      <c r="V23" s="207"/>
      <c r="W23" s="206"/>
      <c r="X23" s="206"/>
      <c r="Y23" s="206"/>
      <c r="Z23" s="206"/>
      <c r="AA23" s="206"/>
      <c r="AB23" s="206"/>
      <c r="AC23" s="206"/>
      <c r="AD23" s="206"/>
      <c r="AE23" s="206"/>
      <c r="AF23" s="206"/>
      <c r="AG23" s="206"/>
      <c r="AH23" s="206"/>
      <c r="AI23" s="1"/>
      <c r="AJ23" s="1"/>
      <c r="AK23" s="1"/>
      <c r="AL23" s="1"/>
      <c r="AM23" s="1"/>
      <c r="AN23" s="207">
        <f>+'Aux Datos 2'!B24</f>
        <v>2</v>
      </c>
      <c r="AO23" s="207"/>
      <c r="AP23" s="206"/>
      <c r="AQ23" s="206"/>
      <c r="AR23" s="206"/>
      <c r="AS23" s="206"/>
      <c r="AT23" s="206"/>
      <c r="AU23" s="206"/>
      <c r="AV23" s="206"/>
      <c r="AW23" s="206"/>
      <c r="AX23" s="206"/>
      <c r="AY23" s="122"/>
      <c r="AZ23" s="122"/>
      <c r="BA23" s="122"/>
      <c r="BB23" s="122"/>
      <c r="BC23" s="1"/>
      <c r="BD23" s="1"/>
      <c r="BE23" s="207">
        <f>+'Aux Datos 2'!B25</f>
        <v>3</v>
      </c>
      <c r="BF23" s="207"/>
      <c r="BG23" s="206"/>
      <c r="BH23" s="206"/>
      <c r="BI23" s="206"/>
      <c r="BJ23" s="206"/>
      <c r="BK23" s="206"/>
      <c r="BL23" s="206"/>
      <c r="BM23" s="206"/>
      <c r="BN23" s="206"/>
      <c r="BO23" s="206"/>
      <c r="BP23" s="1"/>
      <c r="BQ23" s="1"/>
      <c r="BR23" s="1"/>
      <c r="BS23" s="1"/>
      <c r="BT23" s="1"/>
      <c r="BU23" s="1"/>
    </row>
    <row r="24" spans="1:73" s="127" customFormat="1" x14ac:dyDescent="0.3">
      <c r="E24" s="211"/>
      <c r="F24" s="211"/>
      <c r="G24" s="211"/>
      <c r="H24" s="211"/>
      <c r="I24" s="211"/>
      <c r="J24" s="211"/>
      <c r="K24" s="211"/>
      <c r="L24" s="211"/>
      <c r="M24" s="211"/>
      <c r="N24" s="211"/>
      <c r="O24" s="211"/>
      <c r="P24" s="21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</row>
    <row r="25" spans="1:73" s="127" customFormat="1" ht="14.4" customHeight="1" x14ac:dyDescent="0.3"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206" t="str">
        <f>+Iniciativas!C27</f>
        <v>Aumentar Productividad</v>
      </c>
      <c r="AF25" s="206"/>
      <c r="AG25" s="206"/>
      <c r="AH25" s="206"/>
      <c r="AI25" s="206"/>
      <c r="AJ25" s="206"/>
      <c r="AK25" s="206"/>
      <c r="AL25" s="206"/>
      <c r="AM25" s="206"/>
      <c r="AN25" s="206"/>
      <c r="AO25" s="1"/>
      <c r="AP25" s="1"/>
      <c r="AQ25" s="1"/>
      <c r="AR25" s="1"/>
      <c r="AS25" s="1"/>
      <c r="AT25" s="1"/>
      <c r="AU25" s="1"/>
      <c r="AV25" s="1"/>
      <c r="AW25" s="206" t="str">
        <f>+Iniciativas!C28</f>
        <v>Reducir Tiempos Admon.</v>
      </c>
      <c r="AX25" s="206"/>
      <c r="AY25" s="206"/>
      <c r="AZ25" s="206"/>
      <c r="BA25" s="206"/>
      <c r="BB25" s="206"/>
      <c r="BC25" s="206"/>
      <c r="BD25" s="206"/>
      <c r="BE25" s="206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</row>
    <row r="26" spans="1:73" s="127" customFormat="1" x14ac:dyDescent="0.3"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207">
        <f>+'Aux Datos 2'!B26</f>
        <v>3</v>
      </c>
      <c r="AD26" s="207"/>
      <c r="AE26" s="206"/>
      <c r="AF26" s="206"/>
      <c r="AG26" s="206"/>
      <c r="AH26" s="206"/>
      <c r="AI26" s="206"/>
      <c r="AJ26" s="206"/>
      <c r="AK26" s="206"/>
      <c r="AL26" s="206"/>
      <c r="AM26" s="206"/>
      <c r="AN26" s="206"/>
      <c r="AO26" s="1"/>
      <c r="AP26" s="1"/>
      <c r="AQ26" s="1"/>
      <c r="AR26" s="1"/>
      <c r="AS26" s="1"/>
      <c r="AT26" s="1"/>
      <c r="AU26" s="207">
        <f>+'Aux Datos 2'!B27</f>
        <v>3</v>
      </c>
      <c r="AV26" s="207"/>
      <c r="AW26" s="206"/>
      <c r="AX26" s="206"/>
      <c r="AY26" s="206"/>
      <c r="AZ26" s="206"/>
      <c r="BA26" s="206"/>
      <c r="BB26" s="206"/>
      <c r="BC26" s="206"/>
      <c r="BD26" s="206"/>
      <c r="BE26" s="206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</row>
    <row r="27" spans="1:73" s="130" customFormat="1" ht="17.25" customHeight="1" x14ac:dyDescent="0.3">
      <c r="Q27" s="129"/>
      <c r="R27" s="129"/>
      <c r="S27" s="129"/>
      <c r="T27" s="129"/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  <c r="AF27" s="129"/>
      <c r="AG27" s="129"/>
      <c r="AH27" s="129"/>
      <c r="AI27" s="129"/>
      <c r="AJ27" s="129"/>
      <c r="AK27" s="129"/>
      <c r="AL27" s="129"/>
      <c r="AM27" s="129"/>
      <c r="AN27" s="129"/>
      <c r="AO27" s="129"/>
      <c r="AP27" s="129"/>
      <c r="AQ27" s="129"/>
      <c r="AR27" s="129"/>
      <c r="AS27" s="129"/>
      <c r="AT27" s="129"/>
      <c r="AU27" s="129"/>
      <c r="AV27" s="129"/>
      <c r="AW27" s="129"/>
      <c r="AX27" s="129"/>
      <c r="AY27" s="129"/>
      <c r="AZ27" s="129"/>
      <c r="BA27" s="129"/>
      <c r="BB27" s="129"/>
      <c r="BC27" s="129"/>
      <c r="BD27" s="129"/>
      <c r="BE27" s="129"/>
      <c r="BF27" s="129"/>
      <c r="BG27" s="129"/>
      <c r="BH27" s="129"/>
      <c r="BI27" s="129"/>
      <c r="BJ27" s="129"/>
      <c r="BK27" s="129"/>
      <c r="BL27" s="129"/>
      <c r="BM27" s="129"/>
      <c r="BN27" s="129"/>
      <c r="BO27" s="129"/>
      <c r="BP27" s="129"/>
      <c r="BQ27" s="129"/>
      <c r="BR27" s="129"/>
      <c r="BS27" s="129"/>
      <c r="BT27" s="129"/>
      <c r="BU27" s="129"/>
    </row>
    <row r="28" spans="1:73" s="125" customFormat="1" x14ac:dyDescent="0.3"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</row>
    <row r="29" spans="1:73" s="125" customFormat="1" ht="14.4" customHeight="1" x14ac:dyDescent="0.3"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206" t="str">
        <f>+Iniciativas!C30</f>
        <v>Mejorar Comida</v>
      </c>
      <c r="AN29" s="206"/>
      <c r="AO29" s="206"/>
      <c r="AP29" s="206"/>
      <c r="AQ29" s="206"/>
      <c r="AR29" s="206"/>
      <c r="AS29" s="206"/>
      <c r="AT29" s="206"/>
      <c r="AU29" s="206"/>
      <c r="AV29" s="206"/>
      <c r="AW29" s="206"/>
      <c r="AX29" s="206"/>
      <c r="AY29" s="206"/>
      <c r="AZ29" s="1"/>
      <c r="BA29" s="1"/>
      <c r="BB29" s="1"/>
      <c r="BC29" s="1"/>
      <c r="BD29" s="1"/>
      <c r="BE29" s="1"/>
      <c r="BF29" s="1"/>
      <c r="BG29" s="1"/>
      <c r="BH29" s="206" t="str">
        <f>+Iniciativas!C29</f>
        <v>Satisfaccion Empleado</v>
      </c>
      <c r="BI29" s="206"/>
      <c r="BJ29" s="206"/>
      <c r="BK29" s="206"/>
      <c r="BL29" s="206"/>
      <c r="BM29" s="206"/>
      <c r="BN29" s="206"/>
      <c r="BO29" s="206"/>
      <c r="BP29" s="206"/>
      <c r="BQ29" s="206"/>
      <c r="BR29" s="206"/>
      <c r="BS29" s="206"/>
      <c r="BT29" s="206"/>
      <c r="BU29" s="206"/>
    </row>
    <row r="30" spans="1:73" s="125" customFormat="1" ht="14.4" customHeight="1" x14ac:dyDescent="0.3">
      <c r="E30" s="214" t="str">
        <f>+Objetivos!B29</f>
        <v>Perspectiva RRHH</v>
      </c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1"/>
      <c r="R30" s="1"/>
      <c r="S30" s="1"/>
      <c r="T30" s="207">
        <f>'Aux Datos 2'!B35</f>
        <v>3</v>
      </c>
      <c r="U30" s="207"/>
      <c r="V30" s="216" t="str">
        <f>+Iniciativas!C31</f>
        <v>Reducir Bajas Laborales</v>
      </c>
      <c r="W30" s="216"/>
      <c r="X30" s="216"/>
      <c r="Y30" s="216"/>
      <c r="Z30" s="216"/>
      <c r="AA30" s="216"/>
      <c r="AB30" s="216"/>
      <c r="AC30" s="216"/>
      <c r="AD30" s="216"/>
      <c r="AE30" s="216"/>
      <c r="AF30" s="216"/>
      <c r="AG30" s="216"/>
      <c r="AH30" s="216"/>
      <c r="AI30" s="216"/>
      <c r="AJ30" s="1"/>
      <c r="AK30" s="207">
        <f>'Aux Datos 2'!B34</f>
        <v>3</v>
      </c>
      <c r="AL30" s="207"/>
      <c r="AM30" s="206"/>
      <c r="AN30" s="206"/>
      <c r="AO30" s="206"/>
      <c r="AP30" s="206"/>
      <c r="AQ30" s="206"/>
      <c r="AR30" s="206"/>
      <c r="AS30" s="206"/>
      <c r="AT30" s="206"/>
      <c r="AU30" s="206"/>
      <c r="AV30" s="206"/>
      <c r="AW30" s="206"/>
      <c r="AX30" s="206"/>
      <c r="AY30" s="206"/>
      <c r="AZ30" s="1"/>
      <c r="BA30" s="1"/>
      <c r="BB30" s="1"/>
      <c r="BC30" s="1"/>
      <c r="BD30" s="1"/>
      <c r="BE30" s="1"/>
      <c r="BF30" s="207">
        <f>'Aux Datos 2'!B33</f>
        <v>3</v>
      </c>
      <c r="BG30" s="207"/>
      <c r="BH30" s="206"/>
      <c r="BI30" s="206"/>
      <c r="BJ30" s="206"/>
      <c r="BK30" s="206"/>
      <c r="BL30" s="206"/>
      <c r="BM30" s="206"/>
      <c r="BN30" s="206"/>
      <c r="BO30" s="206"/>
      <c r="BP30" s="206"/>
      <c r="BQ30" s="206"/>
      <c r="BR30" s="206"/>
      <c r="BS30" s="206"/>
      <c r="BT30" s="206"/>
      <c r="BU30" s="206"/>
    </row>
    <row r="31" spans="1:73" s="125" customFormat="1" x14ac:dyDescent="0.3">
      <c r="A31" s="126"/>
      <c r="E31" s="214"/>
      <c r="F31" s="214"/>
      <c r="G31" s="214"/>
      <c r="H31" s="214"/>
      <c r="I31" s="214"/>
      <c r="J31" s="214"/>
      <c r="K31" s="214"/>
      <c r="L31" s="214"/>
      <c r="M31" s="214"/>
      <c r="N31" s="214"/>
      <c r="O31" s="214"/>
      <c r="P31" s="214"/>
      <c r="Q31" s="1"/>
      <c r="R31" s="1"/>
      <c r="S31" s="1"/>
      <c r="T31" s="1"/>
      <c r="U31" s="1"/>
      <c r="V31" s="216"/>
      <c r="W31" s="216"/>
      <c r="X31" s="216"/>
      <c r="Y31" s="216"/>
      <c r="Z31" s="216"/>
      <c r="AA31" s="216"/>
      <c r="AB31" s="216"/>
      <c r="AC31" s="216"/>
      <c r="AD31" s="216"/>
      <c r="AE31" s="216"/>
      <c r="AF31" s="216"/>
      <c r="AG31" s="216"/>
      <c r="AH31" s="216"/>
      <c r="AI31" s="216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</row>
    <row r="32" spans="1:73" s="125" customFormat="1" x14ac:dyDescent="0.3">
      <c r="A32" s="126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</row>
    <row r="33" spans="17:73" s="128" customFormat="1" x14ac:dyDescent="0.3">
      <c r="Q33" s="129"/>
      <c r="R33" s="129"/>
      <c r="S33" s="129"/>
      <c r="T33" s="129"/>
      <c r="U33" s="129"/>
      <c r="V33" s="129"/>
      <c r="W33" s="129"/>
      <c r="X33" s="129"/>
      <c r="Y33" s="129"/>
      <c r="Z33" s="129"/>
      <c r="AA33" s="129"/>
      <c r="AB33" s="129"/>
      <c r="AC33" s="129"/>
      <c r="AD33" s="129"/>
      <c r="AE33" s="129"/>
      <c r="AF33" s="129"/>
      <c r="AG33" s="129"/>
      <c r="AH33" s="129"/>
      <c r="AI33" s="129"/>
      <c r="AJ33" s="129"/>
      <c r="AK33" s="129"/>
      <c r="AL33" s="129"/>
      <c r="AM33" s="129"/>
      <c r="AN33" s="129"/>
      <c r="AO33" s="129"/>
      <c r="AP33" s="129"/>
      <c r="AQ33" s="129"/>
      <c r="AR33" s="129"/>
      <c r="AS33" s="129"/>
      <c r="AT33" s="129"/>
      <c r="AU33" s="129"/>
      <c r="AV33" s="129"/>
      <c r="AW33" s="129"/>
      <c r="AX33" s="129"/>
      <c r="AY33" s="129"/>
      <c r="AZ33" s="129"/>
      <c r="BA33" s="129"/>
      <c r="BB33" s="129"/>
      <c r="BC33" s="129"/>
      <c r="BD33" s="129"/>
      <c r="BE33" s="129"/>
      <c r="BF33" s="129"/>
      <c r="BG33" s="129"/>
      <c r="BH33" s="129"/>
      <c r="BI33" s="129"/>
      <c r="BJ33" s="129"/>
      <c r="BK33" s="129"/>
      <c r="BL33" s="129"/>
      <c r="BM33" s="129"/>
      <c r="BN33" s="129"/>
      <c r="BO33" s="129"/>
      <c r="BP33" s="129"/>
      <c r="BQ33" s="129"/>
      <c r="BR33" s="129"/>
      <c r="BS33" s="129"/>
      <c r="BT33" s="129"/>
      <c r="BU33" s="129"/>
    </row>
  </sheetData>
  <customSheetViews>
    <customSheetView guid="{866E79C6-ED26-4269-9589-BDD48744743B}" showPageBreaks="1" showGridLines="0" showRowCol="0" hiddenRows="1" hiddenColumns="1">
      <selection activeCell="A2" sqref="A2"/>
      <pageMargins left="0.51181102362204722" right="0.51181102362204722" top="0.78740157480314965" bottom="0.78740157480314965" header="0.31496062992125984" footer="0.31496062992125984"/>
      <printOptions headings="1"/>
      <pageSetup paperSize="9" orientation="portrait" horizontalDpi="4294967293" verticalDpi="4294967293" r:id="rId1"/>
    </customSheetView>
  </customSheetViews>
  <mergeCells count="35">
    <mergeCell ref="E11:P12"/>
    <mergeCell ref="E30:P31"/>
    <mergeCell ref="AQ6:AT6"/>
    <mergeCell ref="AT18:BD19"/>
    <mergeCell ref="AW25:BE26"/>
    <mergeCell ref="AE25:AN26"/>
    <mergeCell ref="V30:AI31"/>
    <mergeCell ref="AK30:AL30"/>
    <mergeCell ref="BE23:BF23"/>
    <mergeCell ref="B6:C6"/>
    <mergeCell ref="U23:V23"/>
    <mergeCell ref="AL9:AU10"/>
    <mergeCell ref="AE12:AN13"/>
    <mergeCell ref="AT12:BD13"/>
    <mergeCell ref="AJ15:AU16"/>
    <mergeCell ref="AC13:AD13"/>
    <mergeCell ref="AF6:AO6"/>
    <mergeCell ref="E23:P24"/>
    <mergeCell ref="AC19:AD19"/>
    <mergeCell ref="AR19:AS19"/>
    <mergeCell ref="AE18:AN19"/>
    <mergeCell ref="E17:P18"/>
    <mergeCell ref="AJ10:AK10"/>
    <mergeCell ref="AR13:AS13"/>
    <mergeCell ref="AH16:AI16"/>
    <mergeCell ref="BG22:BO23"/>
    <mergeCell ref="T30:U30"/>
    <mergeCell ref="AN23:AO23"/>
    <mergeCell ref="AC26:AD26"/>
    <mergeCell ref="BF30:BG30"/>
    <mergeCell ref="W22:AH23"/>
    <mergeCell ref="AU26:AV26"/>
    <mergeCell ref="BH29:BU30"/>
    <mergeCell ref="AM29:AY30"/>
    <mergeCell ref="AP22:AX23"/>
  </mergeCells>
  <conditionalFormatting sqref="B6:C6">
    <cfRule type="iconSet" priority="6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T30:U30">
    <cfRule type="iconSet" priority="7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U23:V23">
    <cfRule type="iconSet" priority="10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C13:AD13">
    <cfRule type="iconSet" priority="5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C19:AD19">
    <cfRule type="iconSet" priority="12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C26:AD26">
    <cfRule type="iconSet" priority="2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H16:AI16">
    <cfRule type="iconSet" priority="13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J10:AK10">
    <cfRule type="iconSet" priority="16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K30:AL30">
    <cfRule type="iconSet" priority="8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N23:AO23">
    <cfRule type="iconSet" priority="4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R13:AS13">
    <cfRule type="iconSet" priority="14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R19:AS19">
    <cfRule type="iconSet" priority="1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U26:AV26">
    <cfRule type="iconSet" priority="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BE23:BF23">
    <cfRule type="iconSet" priority="3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BF30:BG30">
    <cfRule type="iconSet" priority="9">
      <iconSet iconSet="4TrafficLights" showValue="0">
        <cfvo type="percent" val="0"/>
        <cfvo type="num" val="1"/>
        <cfvo type="num" val="2"/>
        <cfvo type="num" val="3"/>
      </iconSet>
    </cfRule>
  </conditionalFormatting>
  <pageMargins left="0.24" right="0.21" top="0.78740157480314965" bottom="0.78740157480314965" header="0.31496062992125984" footer="0.31496062992125984"/>
  <pageSetup paperSize="9" scale="91" orientation="landscape" horizontalDpi="4294967293" verticalDpi="4294967293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99" r:id="rId5" name="Drop Down 27">
              <controlPr defaultSize="0" autoLine="0" autoPict="0">
                <anchor moveWithCells="1">
                  <from>
                    <xdr:col>41</xdr:col>
                    <xdr:colOff>99060</xdr:colOff>
                    <xdr:row>4</xdr:row>
                    <xdr:rowOff>182880</xdr:rowOff>
                  </from>
                  <to>
                    <xdr:col>46</xdr:col>
                    <xdr:colOff>45720</xdr:colOff>
                    <xdr:row>6</xdr:row>
                    <xdr:rowOff>15240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7">
    <tabColor theme="9"/>
    <pageSetUpPr fitToPage="1"/>
  </sheetPr>
  <dimension ref="A1:S31"/>
  <sheetViews>
    <sheetView showGridLines="0" showRowColHeaders="0" zoomScaleNormal="100" workbookViewId="0"/>
  </sheetViews>
  <sheetFormatPr baseColWidth="10" defaultColWidth="9.109375" defaultRowHeight="14.4" x14ac:dyDescent="0.3"/>
  <cols>
    <col min="1" max="1" width="1.44140625" style="1" customWidth="1"/>
    <col min="2" max="3" width="3.77734375" style="43" customWidth="1"/>
    <col min="4" max="4" width="1.77734375" style="1" customWidth="1"/>
    <col min="5" max="5" width="23.5546875" style="1" bestFit="1" customWidth="1"/>
    <col min="6" max="6" width="10.33203125" style="1" customWidth="1"/>
    <col min="7" max="8" width="5.5546875" style="1" bestFit="1" customWidth="1"/>
    <col min="9" max="9" width="5.6640625" style="1" bestFit="1" customWidth="1"/>
    <col min="10" max="10" width="1.6640625" style="1" customWidth="1"/>
    <col min="11" max="11" width="4.21875" style="1" customWidth="1"/>
    <col min="12" max="12" width="3.77734375" style="43" customWidth="1"/>
    <col min="13" max="13" width="1.77734375" style="1" customWidth="1"/>
    <col min="14" max="14" width="19.21875" style="1" bestFit="1" customWidth="1"/>
    <col min="15" max="15" width="10.44140625" style="1" customWidth="1"/>
    <col min="16" max="17" width="5.5546875" style="1" bestFit="1" customWidth="1"/>
    <col min="18" max="18" width="5.6640625" style="1" bestFit="1" customWidth="1"/>
    <col min="19" max="19" width="1.6640625" style="1" customWidth="1"/>
    <col min="20" max="16384" width="9.109375" style="1"/>
  </cols>
  <sheetData>
    <row r="1" spans="2:19" s="72" customFormat="1" ht="15" customHeight="1" x14ac:dyDescent="0.3">
      <c r="B1" s="124"/>
      <c r="C1" s="124"/>
      <c r="L1" s="124"/>
    </row>
    <row r="2" spans="2:19" s="72" customFormat="1" ht="15" customHeight="1" x14ac:dyDescent="0.3">
      <c r="B2" s="124"/>
      <c r="C2" s="124"/>
      <c r="L2" s="124"/>
    </row>
    <row r="3" spans="2:19" s="72" customFormat="1" ht="15" customHeight="1" x14ac:dyDescent="0.3">
      <c r="B3" s="124"/>
      <c r="C3" s="124"/>
      <c r="L3" s="124"/>
    </row>
    <row r="4" spans="2:19" s="72" customFormat="1" ht="15" customHeight="1" x14ac:dyDescent="0.3">
      <c r="B4" s="124"/>
      <c r="C4" s="124"/>
      <c r="L4" s="124"/>
    </row>
    <row r="5" spans="2:19" s="72" customFormat="1" ht="15" customHeight="1" x14ac:dyDescent="0.3">
      <c r="B5" s="124"/>
      <c r="C5" s="124"/>
      <c r="L5" s="124"/>
    </row>
    <row r="6" spans="2:19" s="72" customFormat="1" ht="15" customHeight="1" x14ac:dyDescent="0.3">
      <c r="B6" s="123">
        <f>'Aux Datos 2'!B2</f>
        <v>2.7857142857142856</v>
      </c>
      <c r="C6" s="140" t="s">
        <v>143</v>
      </c>
      <c r="G6" s="217" t="s">
        <v>142</v>
      </c>
      <c r="H6" s="217"/>
      <c r="I6" s="217"/>
      <c r="J6" s="217"/>
      <c r="K6" s="217"/>
      <c r="L6" s="215"/>
      <c r="M6" s="215"/>
      <c r="N6" s="73"/>
      <c r="O6" s="73"/>
      <c r="P6" s="73"/>
      <c r="Q6" s="73"/>
    </row>
    <row r="7" spans="2:19" s="72" customFormat="1" ht="15" customHeight="1" x14ac:dyDescent="0.3">
      <c r="B7" s="124"/>
      <c r="C7" s="124"/>
      <c r="J7" s="139"/>
      <c r="L7" s="124"/>
      <c r="R7" s="139"/>
      <c r="S7" s="139"/>
    </row>
    <row r="10" spans="2:19" ht="15" thickBot="1" x14ac:dyDescent="0.35">
      <c r="C10" s="147" t="str">
        <f>+Objetivos!B9</f>
        <v>Perspectiva Financiera</v>
      </c>
      <c r="D10" s="147"/>
      <c r="E10" s="147"/>
      <c r="F10" s="146"/>
      <c r="G10" s="146"/>
      <c r="H10" s="146"/>
      <c r="I10" s="146"/>
      <c r="J10" s="146"/>
      <c r="L10" s="145" t="str">
        <f>+Objetivos!B15</f>
        <v>Perspectiva Clientes</v>
      </c>
      <c r="M10" s="145"/>
      <c r="N10" s="145"/>
      <c r="O10" s="146"/>
      <c r="P10" s="146"/>
      <c r="Q10" s="146"/>
      <c r="R10" s="146"/>
      <c r="S10" s="146"/>
    </row>
    <row r="11" spans="2:19" ht="15" thickTop="1" x14ac:dyDescent="0.3">
      <c r="G11" s="148" t="s">
        <v>17</v>
      </c>
      <c r="H11" s="148" t="s">
        <v>0</v>
      </c>
      <c r="I11" s="148" t="s">
        <v>16</v>
      </c>
      <c r="J11" s="44"/>
      <c r="P11" s="148" t="s">
        <v>17</v>
      </c>
      <c r="Q11" s="148" t="s">
        <v>0</v>
      </c>
      <c r="R11" s="148" t="s">
        <v>16</v>
      </c>
      <c r="S11" s="134"/>
    </row>
    <row r="12" spans="2:19" ht="15.6" x14ac:dyDescent="0.3">
      <c r="C12" s="141">
        <f>INDEX('Aux Datos 1'!$BI:$BU,MATCH(E12,'Aux Datos 1'!$BI:$BI,0),MATCH('Aux Datos 2'!$I$3,'Aux Datos 1'!$AT$7:$BF$7,0))</f>
        <v>2</v>
      </c>
      <c r="D12" s="142"/>
      <c r="E12" s="143" t="str">
        <f>Objetivos!B11</f>
        <v>Mejorar Rentab.</v>
      </c>
      <c r="F12" s="125"/>
      <c r="G12" s="144"/>
      <c r="H12" s="144"/>
      <c r="I12" s="144"/>
      <c r="J12" s="144"/>
      <c r="L12" s="141">
        <f>INDEX('Aux Datos 1'!$BI:$BU,MATCH(N12,'Aux Datos 1'!$BI:$BI,0),MATCH('Aux Datos 2'!$I$3,'Aux Datos 1'!$AT$7:$BF$7,0))</f>
        <v>3</v>
      </c>
      <c r="M12" s="142"/>
      <c r="N12" s="143" t="str">
        <f>Objetivos!B17</f>
        <v>Aumentar Ventas</v>
      </c>
      <c r="O12" s="125"/>
      <c r="P12" s="144"/>
      <c r="Q12" s="144"/>
      <c r="R12" s="144"/>
      <c r="S12" s="144"/>
    </row>
    <row r="13" spans="2:19" ht="15.6" x14ac:dyDescent="0.3">
      <c r="C13" s="138">
        <f>INDEX('Aux Datos 1'!$AT:$BF,MATCH('Aux Datos 1'!$AT$8,'Aux Datos 1'!$AT:$AT,0),MATCH('Aux Datos 2'!$I$3,'Aux Datos 1'!$AT$7:$BF$7,0))</f>
        <v>2</v>
      </c>
      <c r="D13" s="137"/>
      <c r="E13" s="6" t="str">
        <f>Objetivos!D11</f>
        <v>BAI</v>
      </c>
      <c r="G13" s="135">
        <f>INDEX('Aux Datos 1'!$P:$AB,MATCH('Aux Datos 1'!$P$8,'Aux Datos 1'!$P:$P,0),MATCH('Aux Datos 2'!$I$3,'Aux Datos 1'!$P$7:$AB$7,0))</f>
        <v>20</v>
      </c>
      <c r="H13" s="135">
        <f>INDEX('Aux Datos 1'!$A:$M,MATCH('Aux Datos 1'!$P$8,'Aux Datos 1'!$P:$P,0),MATCH('Aux Datos 2'!$I$3,'Aux Datos 1'!$P$7:$AB$7,0))</f>
        <v>25</v>
      </c>
      <c r="I13" s="136">
        <f>IF(Objetivos!$C11="+",(IF(H13&gt;0,(G13/H13),IF(H13=0,0,((-(G13/H13)+2))))),IF(H13&lt;0,(G13/H13),IF(H13=0,0,((-(G13/H13)+2)))))</f>
        <v>0.8</v>
      </c>
      <c r="J13" s="136"/>
      <c r="L13" s="138">
        <f>INDEX('Aux Datos 1'!$AT:$BF,MATCH('Aux Datos 1'!$AT$16,'Aux Datos 1'!$AT:$AT,0),MATCH('Aux Datos 2'!$I$3,'Aux Datos 1'!$AT$7:$BF$7,0))</f>
        <v>3</v>
      </c>
      <c r="M13" s="137"/>
      <c r="N13" s="6" t="str">
        <f>Objetivos!D17</f>
        <v>Ventas Mensuales (en miles)</v>
      </c>
      <c r="P13" s="135">
        <f>INDEX('Aux Datos 1'!$P:$AB,MATCH('Aux Datos 1'!$P$16,'Aux Datos 1'!$P:$P,0),MATCH('Aux Datos 2'!$I$3,'Aux Datos 1'!$P$7:$AB$7,0))</f>
        <v>52000</v>
      </c>
      <c r="Q13" s="135">
        <f>INDEX('Aux Datos 1'!$A:$M,MATCH('Aux Datos 1'!$P$16,'Aux Datos 1'!$P:$P,0),MATCH('Aux Datos 2'!$I$3,'Aux Datos 1'!$P$7:$AB$7,0))</f>
        <v>48000</v>
      </c>
      <c r="R13" s="136">
        <f>IF(Objetivos!$C17="+",(IF(Q13&gt;0,(P13/Q13),IF(Q13=0,0,((-(P13/Q13)+2))))),IF(Q13&lt;0,(P13/Q13),IF(Q13=0,0,((-(P13/Q13)+2)))))</f>
        <v>1.0833333333333333</v>
      </c>
      <c r="S13" s="136"/>
    </row>
    <row r="14" spans="2:19" ht="15.6" x14ac:dyDescent="0.3">
      <c r="C14" s="141">
        <f>INDEX('Aux Datos 1'!$BI:$BU,MATCH(E14,'Aux Datos 1'!$BI:$BI,0),MATCH('Aux Datos 2'!$I$3,'Aux Datos 1'!$AT$7:$BF$7,0))</f>
        <v>3</v>
      </c>
      <c r="D14" s="142"/>
      <c r="E14" s="143" t="str">
        <f>Objetivos!B12</f>
        <v>Maximizar Bº Accionistas</v>
      </c>
      <c r="F14" s="125"/>
      <c r="G14" s="144"/>
      <c r="H14" s="144"/>
      <c r="I14" s="144"/>
      <c r="J14" s="144"/>
      <c r="L14" s="141">
        <f>INDEX('Aux Datos 1'!$BI:$BU,MATCH(N14,'Aux Datos 1'!$BI:$BI,0),MATCH('Aux Datos 2'!$I$3,'Aux Datos 1'!$AT$7:$BF$7,0))</f>
        <v>3</v>
      </c>
      <c r="M14" s="142"/>
      <c r="N14" s="143" t="str">
        <f>Objetivos!B18</f>
        <v>Mejorar Satisfac. Cliente</v>
      </c>
      <c r="O14" s="125"/>
      <c r="P14" s="144"/>
      <c r="Q14" s="144"/>
      <c r="R14" s="144"/>
      <c r="S14" s="144"/>
    </row>
    <row r="15" spans="2:19" ht="15.6" x14ac:dyDescent="0.3">
      <c r="C15" s="138">
        <f>INDEX('Aux Datos 1'!$AT:$BF,MATCH('Aux Datos 1'!$AT$9,'Aux Datos 1'!$AT:$AT,0),MATCH('Aux Datos 2'!$I$3,'Aux Datos 1'!$AT$7:$BF$7,0))</f>
        <v>3</v>
      </c>
      <c r="D15" s="137"/>
      <c r="E15" s="6" t="str">
        <f>Objetivos!D12</f>
        <v>Bº por Accion</v>
      </c>
      <c r="G15" s="135">
        <f>INDEX('Aux Datos 1'!$P:$AB,MATCH('Aux Datos 1'!$P$9,'Aux Datos 1'!$P:$P,0),MATCH('Aux Datos 2'!$I$3,'Aux Datos 1'!$P$7:$AB$7,0))</f>
        <v>5</v>
      </c>
      <c r="H15" s="135">
        <f>INDEX('Aux Datos 1'!$A:$M,MATCH('Aux Datos 1'!$P$9,'Aux Datos 1'!$P:$P,0),MATCH('Aux Datos 2'!$I$3,'Aux Datos 1'!$P$7:$AB$7,0))</f>
        <v>4</v>
      </c>
      <c r="I15" s="136">
        <f>IF(Objetivos!$C12="+",(IF(H15&gt;0,(G15/H15),IF(H15=0,0,((-(G15/H15)+2))))),IF(H15&lt;0,(G15/H15),IF(H15=0,0,((-(G15/H15)+2)))))</f>
        <v>1.25</v>
      </c>
      <c r="J15" s="136"/>
      <c r="L15" s="138">
        <f>INDEX('Aux Datos 1'!$AT:$BF,MATCH('Aux Datos 1'!$AT$17,'Aux Datos 1'!$AT:$AT,0),MATCH('Aux Datos 2'!$I$3,'Aux Datos 1'!$AT$7:$BF$7,0))</f>
        <v>3</v>
      </c>
      <c r="M15" s="137"/>
      <c r="N15" s="6" t="str">
        <f>Objetivos!D18</f>
        <v>Encuestas Satisfactorias</v>
      </c>
      <c r="P15" s="135">
        <f>INDEX('Aux Datos 1'!$P:$AB,MATCH('Aux Datos 1'!$P$17,'Aux Datos 1'!$P:$P,0),MATCH('Aux Datos 2'!$I$3,'Aux Datos 1'!$P$7:$AB$7,0))</f>
        <v>150</v>
      </c>
      <c r="Q15" s="135">
        <f>INDEX('Aux Datos 1'!$A:$M,MATCH('Aux Datos 1'!$P$17,'Aux Datos 1'!$P:$P,0),MATCH('Aux Datos 2'!$I$3,'Aux Datos 1'!$P$7:$AB$7,0))</f>
        <v>150</v>
      </c>
      <c r="R15" s="136">
        <f>IF(Objetivos!$C18="+",(IF(Q15&gt;0,(P15/Q15),IF(Q15=0,0,((-(P15/Q15)+2))))),IF(Q15&lt;0,(P15/Q15),IF(Q15=0,0,((-(P15/Q15)+2)))))</f>
        <v>1</v>
      </c>
      <c r="S15" s="136"/>
    </row>
    <row r="16" spans="2:19" ht="15.6" x14ac:dyDescent="0.3">
      <c r="C16" s="141">
        <f>INDEX('Aux Datos 1'!$BI:$BU,MATCH(E16,'Aux Datos 1'!$BI:$BI,0),MATCH('Aux Datos 2'!$I$3,'Aux Datos 1'!$AT$7:$BF$7,0))</f>
        <v>3</v>
      </c>
      <c r="D16" s="142"/>
      <c r="E16" s="143" t="str">
        <f>Objetivos!B13</f>
        <v>Reducir Activos</v>
      </c>
      <c r="F16" s="125"/>
      <c r="G16" s="144"/>
      <c r="H16" s="144"/>
      <c r="I16" s="144"/>
      <c r="J16" s="144"/>
      <c r="L16" s="141">
        <f>INDEX('Aux Datos 1'!$BI:$BU,MATCH(N16,'Aux Datos 1'!$BI:$BI,0),MATCH('Aux Datos 2'!$I$3,'Aux Datos 1'!$AT$7:$BF$7,0))</f>
        <v>3</v>
      </c>
      <c r="M16" s="142"/>
      <c r="N16" s="143" t="str">
        <f>Objetivos!B19</f>
        <v>Fidelizar Cliente</v>
      </c>
      <c r="O16" s="125"/>
      <c r="P16" s="144"/>
      <c r="Q16" s="144"/>
      <c r="R16" s="144"/>
      <c r="S16" s="144"/>
    </row>
    <row r="17" spans="1:19" ht="15.6" x14ac:dyDescent="0.3">
      <c r="C17" s="138">
        <f>INDEX('Aux Datos 1'!$AT:$BF,MATCH('Aux Datos 1'!$AT$10,'Aux Datos 1'!$AT:$AT,0),MATCH('Aux Datos 2'!$I$3,'Aux Datos 1'!$AT$7:$BF$7,0))</f>
        <v>3</v>
      </c>
      <c r="D17" s="137"/>
      <c r="E17" s="6" t="str">
        <f>Objetivos!D13</f>
        <v>Activo Fijo(en miles)</v>
      </c>
      <c r="G17" s="135">
        <f>INDEX('Aux Datos 1'!$P:$AB,MATCH('Aux Datos 1'!$P$10,'Aux Datos 1'!$P:$P,0),MATCH('Aux Datos 2'!$I$3,'Aux Datos 1'!$P$7:$AB$7,0))</f>
        <v>12000</v>
      </c>
      <c r="H17" s="135">
        <f>INDEX('Aux Datos 1'!$A:$M,MATCH('Aux Datos 1'!$P$10,'Aux Datos 1'!$P:$P,0),MATCH('Aux Datos 2'!$I$3,'Aux Datos 1'!$P$7:$AB$7,0))</f>
        <v>13000</v>
      </c>
      <c r="I17" s="136">
        <f>IF(Objetivos!$C13="+",(IF(H17&gt;0,(G17/H17),IF(H17=0,0,((-(G17/H17)+2))))),IF(H17&lt;0,(G17/H17),IF(H17=0,0,((-(G17/H17)+2)))))</f>
        <v>1.0769230769230769</v>
      </c>
      <c r="J17" s="136"/>
      <c r="L17" s="138">
        <f>INDEX('Aux Datos 1'!$AT:$BF,MATCH('Aux Datos 1'!$AT$18,'Aux Datos 1'!$AT:$AT,0),MATCH('Aux Datos 2'!$I$3,'Aux Datos 1'!$AT$7:$BF$7,0))</f>
        <v>3</v>
      </c>
      <c r="M17" s="137"/>
      <c r="N17" s="6" t="str">
        <f>Objetivos!D19</f>
        <v>Clientes que repiten</v>
      </c>
      <c r="P17" s="135">
        <f>INDEX('Aux Datos 1'!$P:$AB,MATCH('Aux Datos 1'!$P$18,'Aux Datos 1'!$P:$P,0),MATCH('Aux Datos 2'!$I$3,'Aux Datos 1'!$P$7:$AB$7,0))</f>
        <v>1700</v>
      </c>
      <c r="Q17" s="135">
        <f>INDEX('Aux Datos 1'!$A:$M,MATCH('Aux Datos 1'!$P$18,'Aux Datos 1'!$P:$P,0),MATCH('Aux Datos 2'!$I$3,'Aux Datos 1'!$P$7:$AB$7,0))</f>
        <v>1800</v>
      </c>
      <c r="R17" s="136">
        <f>IF(Objetivos!$C19="+",(IF(Q17&gt;0,(P17/Q17),IF(Q17=0,0,((-(P17/Q17)+2))))),IF(Q17&lt;0,(P17/Q17),IF(Q17=0,0,((-(P17/Q17)+2)))))</f>
        <v>0.94444444444444442</v>
      </c>
      <c r="S17" s="136"/>
    </row>
    <row r="18" spans="1:19" x14ac:dyDescent="0.3">
      <c r="J18" s="136"/>
    </row>
    <row r="20" spans="1:19" ht="15" thickBot="1" x14ac:dyDescent="0.35">
      <c r="C20" s="145" t="str">
        <f>+Reales!B21</f>
        <v>Perspectiva Procesos Internos</v>
      </c>
      <c r="D20" s="146"/>
      <c r="E20" s="146"/>
      <c r="F20" s="146"/>
      <c r="G20" s="146"/>
      <c r="H20" s="146"/>
      <c r="I20" s="146"/>
      <c r="J20" s="146"/>
      <c r="L20" s="147" t="str">
        <f>+Objetivos!B29</f>
        <v>Perspectiva RRHH</v>
      </c>
      <c r="M20" s="146"/>
      <c r="N20" s="146"/>
      <c r="O20" s="146"/>
      <c r="P20" s="146"/>
      <c r="Q20" s="146"/>
      <c r="R20" s="146"/>
      <c r="S20" s="146"/>
    </row>
    <row r="21" spans="1:19" ht="15" thickTop="1" x14ac:dyDescent="0.3">
      <c r="G21" s="148" t="s">
        <v>17</v>
      </c>
      <c r="H21" s="148" t="s">
        <v>0</v>
      </c>
      <c r="I21" s="148" t="s">
        <v>16</v>
      </c>
      <c r="J21" s="134"/>
      <c r="P21" s="148" t="s">
        <v>17</v>
      </c>
      <c r="Q21" s="148" t="s">
        <v>0</v>
      </c>
      <c r="R21" s="148" t="s">
        <v>16</v>
      </c>
      <c r="S21" s="134"/>
    </row>
    <row r="22" spans="1:19" ht="15.6" x14ac:dyDescent="0.3">
      <c r="C22" s="141">
        <f>INDEX('Aux Datos 1'!$BI:$BU,MATCH(E22,'Aux Datos 1'!$BI:$BI,0),MATCH('Aux Datos 2'!$I$3,'Aux Datos 1'!$AT$7:$BF$7,0))</f>
        <v>2</v>
      </c>
      <c r="D22" s="142"/>
      <c r="E22" s="143" t="str">
        <f>Objetivos!B23</f>
        <v>Optimizar Compras</v>
      </c>
      <c r="F22" s="125"/>
      <c r="G22" s="144"/>
      <c r="H22" s="144"/>
      <c r="I22" s="144"/>
      <c r="J22" s="144"/>
      <c r="L22" s="141">
        <f>INDEX('Aux Datos 1'!$BI:$BU,MATCH(N22,'Aux Datos 1'!$BI:$BI,0),MATCH('Aux Datos 2'!$I$3,'Aux Datos 1'!$AT$7:$BF$7,0))</f>
        <v>3</v>
      </c>
      <c r="M22" s="142"/>
      <c r="N22" s="143" t="str">
        <f>Objetivos!B31</f>
        <v>Satisfaccion Empleado</v>
      </c>
      <c r="O22" s="125"/>
      <c r="P22" s="144"/>
      <c r="Q22" s="144"/>
      <c r="R22" s="144"/>
      <c r="S22" s="144"/>
    </row>
    <row r="23" spans="1:19" ht="15.6" x14ac:dyDescent="0.3">
      <c r="C23" s="138">
        <f>INDEX('Aux Datos 1'!$AT:$BF,MATCH('Aux Datos 1'!$AT$24,'Aux Datos 1'!$AT:$AT,0),MATCH('Aux Datos 2'!$I$3,'Aux Datos 1'!$AT$7:$BF$7,0))</f>
        <v>2</v>
      </c>
      <c r="D23" s="137"/>
      <c r="E23" s="6" t="str">
        <f>Objetivos!D23</f>
        <v>Descuentos medios en compras(%)</v>
      </c>
      <c r="G23" s="135">
        <f>INDEX('Aux Datos 1'!$P:$AB,MATCH('Aux Datos 1'!$P$24,'Aux Datos 1'!$P:$P,0),MATCH('Aux Datos 2'!$I$3,'Aux Datos 1'!$P$7:$AB$7,0))</f>
        <v>4</v>
      </c>
      <c r="H23" s="135">
        <f>INDEX('Aux Datos 1'!$A:$M,MATCH('Aux Datos 1'!$P$24,'Aux Datos 1'!$P:$P,0),MATCH('Aux Datos 2'!$I$3,'Aux Datos 1'!$P$7:$AB$7,0))</f>
        <v>5</v>
      </c>
      <c r="I23" s="136">
        <f>IF(Objetivos!$C23="+",(IF(H23&gt;0,(G23/H23),IF(H23=0,0,((-(G23/H23)+2))))),IF(H23&lt;0,(G23/H23),IF(H23=0,0,((-(G23/H23)+2)))))</f>
        <v>0.8</v>
      </c>
      <c r="J23" s="136"/>
      <c r="L23" s="138">
        <f>INDEX('Aux Datos 1'!$AT:$BF,MATCH('Aux Datos 1'!$AT$35,'Aux Datos 1'!$AT:$AT,0),MATCH('Aux Datos 2'!$I$3,'Aux Datos 1'!$AT$7:$BF$7,0))</f>
        <v>3</v>
      </c>
      <c r="M23" s="137"/>
      <c r="N23" s="6" t="str">
        <f>Objetivos!D31</f>
        <v>Encuesta Negativas</v>
      </c>
      <c r="P23" s="135">
        <f>INDEX('Aux Datos 1'!$P:$AB,MATCH('Aux Datos 1'!$P$35,'Aux Datos 1'!$P:$P,0),MATCH('Aux Datos 2'!$I$3,'Aux Datos 1'!$P$7:$AB$7,0))</f>
        <v>25</v>
      </c>
      <c r="Q23" s="135">
        <f>INDEX('Aux Datos 1'!$A:$M,MATCH('Aux Datos 1'!$P$35,'Aux Datos 1'!$P:$P,0),MATCH('Aux Datos 2'!$I$3,'Aux Datos 1'!$P$7:$AB$7,0))</f>
        <v>35</v>
      </c>
      <c r="R23" s="136">
        <f>IF(Objetivos!$C31="+",(IF(Q23&gt;0,(P23/Q23),IF(Q23=0,0,((-(P23/Q23)+2))))),IF(Q23&lt;0,(P23/Q23),IF(Q23=0,0,((-(P23/Q23)+2)))))</f>
        <v>1.2857142857142856</v>
      </c>
      <c r="S23" s="136"/>
    </row>
    <row r="24" spans="1:19" ht="15.6" x14ac:dyDescent="0.3">
      <c r="C24" s="138">
        <f>INDEX('Aux Datos 1'!$AT:$BF,MATCH('Aux Datos 1'!$AT$25,'Aux Datos 1'!$AT:$AT,0),MATCH('Aux Datos 2'!$I$3,'Aux Datos 1'!$AT$7:$BF$7,0))</f>
        <v>2</v>
      </c>
      <c r="D24" s="137"/>
      <c r="E24" s="6" t="str">
        <f>Objetivos!D24</f>
        <v>Gestiones realizadas por hora</v>
      </c>
      <c r="G24" s="135">
        <f>INDEX('Aux Datos 1'!$P:$AB,MATCH('Aux Datos 1'!$P$25,'Aux Datos 1'!$P:$P,0),MATCH('Aux Datos 2'!$I$3,'Aux Datos 1'!$P$7:$AB$7,0))</f>
        <v>5.5</v>
      </c>
      <c r="H24" s="135">
        <f>INDEX('Aux Datos 1'!$A:$M,MATCH('Aux Datos 1'!$P$25,'Aux Datos 1'!$P:$P,0),MATCH('Aux Datos 2'!$I$3,'Aux Datos 1'!$P$7:$AB$7,0))</f>
        <v>7</v>
      </c>
      <c r="I24" s="136">
        <f>IF(Objetivos!$C24="+",(IF(H24&gt;0,(G24/H24),IF(H24=0,0,((-(G24/H24)+2))))),IF(H24&lt;0,(G24/H24),IF(H24=0,0,((-(G24/H24)+2)))))</f>
        <v>0.7857142857142857</v>
      </c>
      <c r="J24" s="136"/>
      <c r="L24" s="141">
        <f>INDEX('Aux Datos 1'!$BI:$BU,MATCH(N24,'Aux Datos 1'!$BI:$BI,0),MATCH('Aux Datos 2'!$I$3,'Aux Datos 1'!$AT$7:$BF$7,0))</f>
        <v>3</v>
      </c>
      <c r="M24" s="142"/>
      <c r="N24" s="143" t="str">
        <f>Objetivos!B32</f>
        <v>Mejorar Comida</v>
      </c>
      <c r="O24" s="125"/>
      <c r="P24" s="144"/>
      <c r="Q24" s="144"/>
      <c r="R24" s="144"/>
      <c r="S24" s="144"/>
    </row>
    <row r="25" spans="1:19" ht="15.6" x14ac:dyDescent="0.3">
      <c r="C25" s="138">
        <f>INDEX('Aux Datos 1'!$AT:$BF,MATCH('Aux Datos 1'!$AT$26,'Aux Datos 1'!$AT:$AT,0),MATCH('Aux Datos 2'!$I$3,'Aux Datos 1'!$AT$7:$BF$7,0))</f>
        <v>3</v>
      </c>
      <c r="D25" s="137"/>
      <c r="E25" s="6" t="str">
        <f>Objetivos!D25</f>
        <v>Gastos Fijos</v>
      </c>
      <c r="G25" s="135">
        <f>INDEX('Aux Datos 1'!$P:$AB,MATCH('Aux Datos 1'!$P$26,'Aux Datos 1'!$P:$P,0),MATCH('Aux Datos 2'!$I$3,'Aux Datos 1'!$P$7:$AB$7,0))</f>
        <v>25000</v>
      </c>
      <c r="H25" s="135">
        <f>INDEX('Aux Datos 1'!$A:$M,MATCH('Aux Datos 1'!$P$26,'Aux Datos 1'!$P:$P,0),MATCH('Aux Datos 2'!$I$3,'Aux Datos 1'!$P$7:$AB$7,0))</f>
        <v>23500</v>
      </c>
      <c r="I25" s="136">
        <f>IF(Objetivos!$C25="+",(IF(H25&gt;0,(G25/H25),IF(H25=0,0,((-(G25/H25)+2))))),IF(H25&lt;0,(G25/H25),IF(H25=0,0,((-(G25/H25)+2)))))</f>
        <v>0.93617021276595747</v>
      </c>
      <c r="J25" s="136"/>
      <c r="L25" s="138">
        <f>INDEX('Aux Datos 1'!$AT:$BF,MATCH('Aux Datos 1'!$AT$36,'Aux Datos 1'!$AT:$AT,0),MATCH('Aux Datos 2'!$I$3,'Aux Datos 1'!$AT$7:$BF$7,0))</f>
        <v>3</v>
      </c>
      <c r="M25" s="137"/>
      <c r="N25" s="6" t="str">
        <f>Objetivos!D32</f>
        <v>Encuesta sobre comida</v>
      </c>
      <c r="P25" s="135">
        <f>INDEX('Aux Datos 1'!$P:$AB,MATCH('Aux Datos 1'!$P$36,'Aux Datos 1'!$P:$P,0),MATCH('Aux Datos 2'!$I$3,'Aux Datos 1'!$P$7:$AB$7,0))</f>
        <v>50</v>
      </c>
      <c r="Q25" s="135">
        <f>INDEX('Aux Datos 1'!$A:$M,MATCH('Aux Datos 1'!$P$36,'Aux Datos 1'!$P:$P,0),MATCH('Aux Datos 2'!$I$3,'Aux Datos 1'!$P$7:$AB$7,0))</f>
        <v>50</v>
      </c>
      <c r="R25" s="136">
        <f>IF(Objetivos!$C32="+",(IF(Q25&gt;0,(P25/Q25),IF(Q25=0,0,((-(P25/Q25)+2))))),IF(Q25&lt;0,(P25/Q25),IF(Q25=0,0,((-(P25/Q25)+2)))))</f>
        <v>1</v>
      </c>
      <c r="S25" s="136"/>
    </row>
    <row r="26" spans="1:19" ht="15.6" x14ac:dyDescent="0.3">
      <c r="C26" s="138">
        <f>INDEX('Aux Datos 1'!$AT:$BF,MATCH('Aux Datos 1'!$AT$27,'Aux Datos 1'!$AT:$AT,0),MATCH('Aux Datos 2'!$I$3,'Aux Datos 1'!$AT$7:$BF$7,0))</f>
        <v>3</v>
      </c>
      <c r="D26" s="137"/>
      <c r="E26" s="6" t="str">
        <f>Objetivos!D26</f>
        <v>Uds producidas por persona</v>
      </c>
      <c r="G26" s="135">
        <f>INDEX('Aux Datos 1'!$P:$AB,MATCH('Aux Datos 1'!$P$27,'Aux Datos 1'!$P:$P,0),MATCH('Aux Datos 2'!$I$3,'Aux Datos 1'!$P$7:$AB$7,0))</f>
        <v>125</v>
      </c>
      <c r="H26" s="135">
        <f>INDEX('Aux Datos 1'!$A:$M,MATCH('Aux Datos 1'!$P$27,'Aux Datos 1'!$P:$P,0),MATCH('Aux Datos 2'!$I$3,'Aux Datos 1'!$P$7:$AB$7,0))</f>
        <v>130</v>
      </c>
      <c r="I26" s="136">
        <f>IF(Objetivos!$C26="+",(IF(H26&gt;0,(G26/H26),IF(H26=0,0,((-(G26/H26)+2))))),IF(H26&lt;0,(G26/H26),IF(H26=0,0,((-(G26/H26)+2)))))</f>
        <v>0.96153846153846156</v>
      </c>
      <c r="J26" s="136"/>
      <c r="L26" s="141">
        <f>INDEX('Aux Datos 1'!$BI:$BU,MATCH(N26,'Aux Datos 1'!$BI:$BI,0),MATCH('Aux Datos 2'!$I$3,'Aux Datos 1'!$AT$7:$BF$7,0))</f>
        <v>3</v>
      </c>
      <c r="M26" s="142"/>
      <c r="N26" s="143" t="str">
        <f>Objetivos!B33</f>
        <v>Reducir Bajas Laborales</v>
      </c>
      <c r="O26" s="125"/>
      <c r="P26" s="144"/>
      <c r="Q26" s="144"/>
      <c r="R26" s="144"/>
      <c r="S26" s="144"/>
    </row>
    <row r="27" spans="1:19" ht="15.6" x14ac:dyDescent="0.3">
      <c r="C27" s="138">
        <f>INDEX('Aux Datos 1'!$AT:$BF,MATCH('Aux Datos 1'!$AT$28,'Aux Datos 1'!$AT:$AT,0),MATCH('Aux Datos 2'!$I$3,'Aux Datos 1'!$AT$7:$BF$7,0))</f>
        <v>3</v>
      </c>
      <c r="D27" s="137"/>
      <c r="E27" s="6" t="str">
        <f>Objetivos!D27</f>
        <v>Tiempo dedicado por Gestion</v>
      </c>
      <c r="G27" s="135">
        <f>INDEX('Aux Datos 1'!$P:$AB,MATCH('Aux Datos 1'!$P$28,'Aux Datos 1'!$P:$P,0),MATCH('Aux Datos 2'!$I$3,'Aux Datos 1'!$P$7:$AB$7,0))</f>
        <v>6</v>
      </c>
      <c r="H27" s="135">
        <f>INDEX('Aux Datos 1'!$A:$M,MATCH('Aux Datos 1'!$P$28,'Aux Datos 1'!$P:$P,0),MATCH('Aux Datos 2'!$I$3,'Aux Datos 1'!$P$7:$AB$7,0))</f>
        <v>5.5</v>
      </c>
      <c r="I27" s="136">
        <f>IF(Objetivos!$C27="+",(IF(H27&gt;0,(G27/H27),IF(H27=0,0,((-(G27/H27)+2))))),IF(H27&lt;0,(G27/H27),IF(H27=0,0,((-(G27/H27)+2)))))</f>
        <v>0.90909090909090917</v>
      </c>
      <c r="J27" s="136"/>
      <c r="L27" s="138">
        <f>INDEX('Aux Datos 1'!$AT:$BF,MATCH('Aux Datos 1'!$AT$37,'Aux Datos 1'!$AT:$AT,0),MATCH('Aux Datos 2'!$I$3,'Aux Datos 1'!$AT$7:$BF$7,0))</f>
        <v>3</v>
      </c>
      <c r="M27" s="137"/>
      <c r="N27" s="6" t="str">
        <f>Objetivos!D33</f>
        <v>% Empleados con Bajas</v>
      </c>
      <c r="P27" s="135">
        <f>INDEX('Aux Datos 1'!$P:$AB,MATCH('Aux Datos 1'!$P$37,'Aux Datos 1'!$P:$P,0),MATCH('Aux Datos 2'!$I$3,'Aux Datos 1'!$P$7:$AB$7,0))</f>
        <v>3</v>
      </c>
      <c r="Q27" s="135">
        <f>INDEX('Aux Datos 1'!$A:$M,MATCH('Aux Datos 1'!$P$37,'Aux Datos 1'!$P:$P,0),MATCH('Aux Datos 2'!$I$3,'Aux Datos 1'!$P$7:$AB$7,0))</f>
        <v>4.5</v>
      </c>
      <c r="R27" s="136">
        <f>IF(Objetivos!$C33="+",(IF(Q27&gt;0,(P27/Q27),IF(Q27=0,0,((-(P27/Q27)+2))))),IF(Q27&lt;0,(P27/Q27),IF(Q27=0,0,((-(P27/Q27)+2)))))</f>
        <v>1.3333333333333335</v>
      </c>
      <c r="S27" s="136"/>
    </row>
    <row r="28" spans="1:19" ht="15.6" x14ac:dyDescent="0.3">
      <c r="J28" s="136"/>
      <c r="L28" s="138"/>
      <c r="M28" s="137"/>
      <c r="N28" s="6"/>
      <c r="P28" s="135"/>
      <c r="Q28" s="135"/>
      <c r="R28" s="136"/>
      <c r="S28" s="136"/>
    </row>
    <row r="31" spans="1:19" ht="16.5" customHeight="1" x14ac:dyDescent="0.3">
      <c r="A31" s="13"/>
    </row>
  </sheetData>
  <customSheetViews>
    <customSheetView guid="{866E79C6-ED26-4269-9589-BDD48744743B}" showGridLines="0" showRowCol="0" hiddenRows="1" hiddenColumns="1">
      <selection activeCell="A2" sqref="A2"/>
      <pageMargins left="0.511811024" right="0.511811024" top="0.78740157499999996" bottom="0.78740157499999996" header="0.31496062000000002" footer="0.31496062000000002"/>
      <pageSetup paperSize="9" orientation="portrait" horizontalDpi="4294967293" verticalDpi="4294967293" r:id="rId1"/>
    </customSheetView>
  </customSheetViews>
  <mergeCells count="2">
    <mergeCell ref="L6:M6"/>
    <mergeCell ref="G6:K6"/>
  </mergeCells>
  <conditionalFormatting sqref="B6">
    <cfRule type="iconSet" priority="28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C12:D12">
    <cfRule type="iconSet" priority="23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C13:D13">
    <cfRule type="iconSet" priority="30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C14:D14">
    <cfRule type="iconSet" priority="20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C15:D15">
    <cfRule type="iconSet" priority="32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C16:D16">
    <cfRule type="iconSet" priority="19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C17:D17">
    <cfRule type="iconSet" priority="34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C22:D22">
    <cfRule type="iconSet" priority="1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C23:D24">
    <cfRule type="iconSet" priority="12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C25:D25">
    <cfRule type="iconSet" priority="3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C26:D26">
    <cfRule type="iconSet" priority="2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C27:D27">
    <cfRule type="iconSet" priority="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L12:M12">
    <cfRule type="iconSet" priority="15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L13:M13">
    <cfRule type="iconSet" priority="185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L14:M14">
    <cfRule type="iconSet" priority="14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L15:M15">
    <cfRule type="iconSet" priority="17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L16:M16">
    <cfRule type="iconSet" priority="13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L17:M17">
    <cfRule type="iconSet" priority="16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L22:M22">
    <cfRule type="iconSet" priority="7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L23:M23">
    <cfRule type="iconSet" priority="10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L24:M24">
    <cfRule type="iconSet" priority="6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L25:M25">
    <cfRule type="iconSet" priority="9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L26:M26">
    <cfRule type="iconSet" priority="5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L27:M27">
    <cfRule type="iconSet" priority="8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L28:M28">
    <cfRule type="iconSet" priority="4">
      <iconSet iconSet="4TrafficLights" showValue="0">
        <cfvo type="percent" val="0"/>
        <cfvo type="num" val="1"/>
        <cfvo type="num" val="2"/>
        <cfvo type="num" val="3"/>
      </iconSet>
    </cfRule>
  </conditionalFormatting>
  <pageMargins left="0.11811023622047245" right="0.11811023622047245" top="0.78740157480314965" bottom="0.55000000000000004" header="0.31496062992125984" footer="0.31496062992125984"/>
  <pageSetup paperSize="9" scale="94" orientation="landscape" horizontalDpi="4294967293" verticalDpi="4294967293" r:id="rId2"/>
  <ignoredErrors>
    <ignoredError sqref="C15 C13 L23 L25 L13 L15" formula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3" r:id="rId5" name="Drop Down 9">
              <controlPr defaultSize="0" autoLine="0" autoPict="0">
                <anchor moveWithCells="1">
                  <from>
                    <xdr:col>10</xdr:col>
                    <xdr:colOff>281940</xdr:colOff>
                    <xdr:row>4</xdr:row>
                    <xdr:rowOff>182880</xdr:rowOff>
                  </from>
                  <to>
                    <xdr:col>13</xdr:col>
                    <xdr:colOff>129540</xdr:colOff>
                    <xdr:row>6</xdr:row>
                    <xdr:rowOff>15240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05C60535-1F16-4fd2-B633-F4F36F0B64E0}">
      <x14:sparklineGroups xmlns:xm="http://schemas.microsoft.com/office/excel/2006/main">
        <x14:sparklineGroup type="column" displayEmptyCellsAs="gap" xr2:uid="{875C0EF0-A556-4D2F-BAEF-8C55030A5902}">
          <x14:colorSeries theme="4" tint="-0.249977111117893"/>
          <x14:colorNegative theme="5"/>
          <x14:colorAxis rgb="FF000000"/>
          <x14:colorMarkers theme="5" tint="-0.249977111117893"/>
          <x14:colorFirst theme="5" tint="-0.249977111117893"/>
          <x14:colorLast theme="5" tint="-0.249977111117893"/>
          <x14:colorHigh theme="5" tint="-0.249977111117893"/>
          <x14:colorLow theme="5" tint="-0.249977111117893"/>
          <x14:sparklines>
            <x14:sparkline>
              <xm:f>'Aux Datos 1'!Q37:AB37</xm:f>
              <xm:sqref>O27</xm:sqref>
            </x14:sparkline>
          </x14:sparklines>
        </x14:sparklineGroup>
        <x14:sparklineGroup type="column" displayEmptyCellsAs="gap" xr2:uid="{2DFA4009-5052-4960-B1A9-FB2AD4533B9B}">
          <x14:colorSeries theme="4" tint="-0.249977111117893"/>
          <x14:colorNegative theme="5"/>
          <x14:colorAxis rgb="FF000000"/>
          <x14:colorMarkers theme="5" tint="-0.249977111117893"/>
          <x14:colorFirst theme="5" tint="-0.249977111117893"/>
          <x14:colorLast theme="5" tint="-0.249977111117893"/>
          <x14:colorHigh theme="5" tint="-0.249977111117893"/>
          <x14:colorLow theme="5" tint="-0.249977111117893"/>
          <x14:sparklines>
            <x14:sparkline>
              <xm:f>'Aux Datos 1'!Q36:AB36</xm:f>
              <xm:sqref>O25</xm:sqref>
            </x14:sparkline>
          </x14:sparklines>
        </x14:sparklineGroup>
        <x14:sparklineGroup type="column" displayEmptyCellsAs="gap" xr2:uid="{48612CE6-EF6E-44F2-A5D6-1E56568B7B13}">
          <x14:colorSeries theme="4" tint="-0.249977111117893"/>
          <x14:colorNegative theme="5"/>
          <x14:colorAxis rgb="FF000000"/>
          <x14:colorMarkers theme="5" tint="-0.249977111117893"/>
          <x14:colorFirst theme="5" tint="-0.249977111117893"/>
          <x14:colorLast theme="5" tint="-0.249977111117893"/>
          <x14:colorHigh theme="5" tint="-0.249977111117893"/>
          <x14:colorLow theme="5" tint="-0.249977111117893"/>
          <x14:sparklines>
            <x14:sparkline>
              <xm:f>'Aux Datos 1'!Q35:AB35</xm:f>
              <xm:sqref>O23</xm:sqref>
            </x14:sparkline>
          </x14:sparklines>
        </x14:sparklineGroup>
        <x14:sparklineGroup type="column" displayEmptyCellsAs="gap" xr2:uid="{6C008247-4456-4C96-82BC-AF190B0E9DA2}">
          <x14:colorSeries theme="4" tint="-0.249977111117893"/>
          <x14:colorNegative theme="5"/>
          <x14:colorAxis rgb="FF000000"/>
          <x14:colorMarkers theme="5" tint="-0.249977111117893"/>
          <x14:colorFirst theme="5" tint="-0.249977111117893"/>
          <x14:colorLast theme="5" tint="-0.249977111117893"/>
          <x14:colorHigh theme="5" tint="-0.249977111117893"/>
          <x14:colorLow theme="5" tint="-0.249977111117893"/>
          <x14:sparklines>
            <x14:sparkline>
              <xm:f>'Aux Datos 1'!Q28:AB28</xm:f>
              <xm:sqref>F27</xm:sqref>
            </x14:sparkline>
          </x14:sparklines>
        </x14:sparklineGroup>
        <x14:sparklineGroup type="column" displayEmptyCellsAs="gap" xr2:uid="{97E8E7CB-EF8E-478F-8C92-4F341915E8ED}">
          <x14:colorSeries theme="4" tint="-0.249977111117893"/>
          <x14:colorNegative theme="5"/>
          <x14:colorAxis rgb="FF000000"/>
          <x14:colorMarkers theme="5" tint="-0.249977111117893"/>
          <x14:colorFirst theme="5" tint="-0.249977111117893"/>
          <x14:colorLast theme="5" tint="-0.249977111117893"/>
          <x14:colorHigh theme="5" tint="-0.249977111117893"/>
          <x14:colorLow theme="5" tint="-0.249977111117893"/>
          <x14:sparklines>
            <x14:sparkline>
              <xm:f>'Aux Datos 1'!Q27:AB27</xm:f>
              <xm:sqref>F26</xm:sqref>
            </x14:sparkline>
          </x14:sparklines>
        </x14:sparklineGroup>
        <x14:sparklineGroup type="column" displayEmptyCellsAs="gap" xr2:uid="{BC38EF8D-3EDA-4A8C-9EE3-FE61378E276E}">
          <x14:colorSeries theme="4" tint="-0.249977111117893"/>
          <x14:colorNegative theme="5"/>
          <x14:colorAxis rgb="FF000000"/>
          <x14:colorMarkers theme="5" tint="-0.249977111117893"/>
          <x14:colorFirst theme="5" tint="-0.249977111117893"/>
          <x14:colorLast theme="5" tint="-0.249977111117893"/>
          <x14:colorHigh theme="5" tint="-0.249977111117893"/>
          <x14:colorLow theme="5" tint="-0.249977111117893"/>
          <x14:sparklines>
            <x14:sparkline>
              <xm:f>'Aux Datos 1'!Q26:AB26</xm:f>
              <xm:sqref>F25</xm:sqref>
            </x14:sparkline>
          </x14:sparklines>
        </x14:sparklineGroup>
        <x14:sparklineGroup type="column" displayEmptyCellsAs="gap" xr2:uid="{43B6D8A8-9BF0-46CE-A095-857CE2A6209E}">
          <x14:colorSeries theme="4" tint="-0.249977111117893"/>
          <x14:colorNegative theme="5"/>
          <x14:colorAxis rgb="FF000000"/>
          <x14:colorMarkers theme="5" tint="-0.249977111117893"/>
          <x14:colorFirst theme="5" tint="-0.249977111117893"/>
          <x14:colorLast theme="5" tint="-0.249977111117893"/>
          <x14:colorHigh theme="5" tint="-0.249977111117893"/>
          <x14:colorLow theme="5" tint="-0.249977111117893"/>
          <x14:sparklines>
            <x14:sparkline>
              <xm:f>'Aux Datos 1'!Q25:AB25</xm:f>
              <xm:sqref>F24</xm:sqref>
            </x14:sparkline>
          </x14:sparklines>
        </x14:sparklineGroup>
        <x14:sparklineGroup type="column" displayEmptyCellsAs="gap" xr2:uid="{EF81655E-048F-497D-8897-9A4D73656AF2}">
          <x14:colorSeries theme="4" tint="-0.249977111117893"/>
          <x14:colorNegative theme="5"/>
          <x14:colorAxis rgb="FF000000"/>
          <x14:colorMarkers theme="5" tint="-0.249977111117893"/>
          <x14:colorFirst theme="5" tint="-0.249977111117893"/>
          <x14:colorLast theme="5" tint="-0.249977111117893"/>
          <x14:colorHigh theme="5" tint="-0.249977111117893"/>
          <x14:colorLow theme="5" tint="-0.249977111117893"/>
          <x14:sparklines>
            <x14:sparkline>
              <xm:f>'Aux Datos 1'!Q24:AB24</xm:f>
              <xm:sqref>F23</xm:sqref>
            </x14:sparkline>
          </x14:sparklines>
        </x14:sparklineGroup>
        <x14:sparklineGroup type="column" displayEmptyCellsAs="gap" xr2:uid="{9EC3D608-FF63-4FD0-B95E-2F1F5EE134FE}">
          <x14:colorSeries theme="4" tint="-0.249977111117893"/>
          <x14:colorNegative theme="5"/>
          <x14:colorAxis rgb="FF000000"/>
          <x14:colorMarkers theme="5" tint="-0.249977111117893"/>
          <x14:colorFirst theme="5" tint="-0.249977111117893"/>
          <x14:colorLast theme="5" tint="-0.249977111117893"/>
          <x14:colorHigh theme="5" tint="-0.249977111117893"/>
          <x14:colorLow theme="5" tint="-0.249977111117893"/>
          <x14:sparklines>
            <x14:sparkline>
              <xm:f>'Aux Datos 1'!Q17:AB17</xm:f>
              <xm:sqref>O15</xm:sqref>
            </x14:sparkline>
          </x14:sparklines>
        </x14:sparklineGroup>
        <x14:sparklineGroup type="column" displayEmptyCellsAs="gap" xr2:uid="{DE59DFC6-1FE7-4273-802A-0F78CCC74172}">
          <x14:colorSeries theme="4" tint="-0.249977111117893"/>
          <x14:colorNegative theme="5"/>
          <x14:colorAxis rgb="FF000000"/>
          <x14:colorMarkers theme="5" tint="-0.249977111117893"/>
          <x14:colorFirst theme="5" tint="-0.249977111117893"/>
          <x14:colorLast theme="5" tint="-0.249977111117893"/>
          <x14:colorHigh theme="5" tint="-0.249977111117893"/>
          <x14:colorLow theme="5" tint="-0.249977111117893"/>
          <x14:sparklines>
            <x14:sparkline>
              <xm:f>'Aux Datos 1'!Q18:AB18</xm:f>
              <xm:sqref>O17</xm:sqref>
            </x14:sparkline>
          </x14:sparklines>
        </x14:sparklineGroup>
        <x14:sparklineGroup type="column" displayEmptyCellsAs="gap" xr2:uid="{4AF2231C-4DB1-45F0-BF6E-3E1B325C0FC3}">
          <x14:colorSeries theme="4" tint="-0.249977111117893"/>
          <x14:colorNegative theme="5"/>
          <x14:colorAxis rgb="FF000000"/>
          <x14:colorMarkers theme="5" tint="-0.249977111117893"/>
          <x14:colorFirst theme="5" tint="-0.249977111117893"/>
          <x14:colorLast theme="5" tint="-0.249977111117893"/>
          <x14:colorHigh theme="5" tint="-0.249977111117893"/>
          <x14:colorLow theme="5" tint="-0.249977111117893"/>
          <x14:sparklines>
            <x14:sparkline>
              <xm:f>'Aux Datos 1'!Q16:AB16</xm:f>
              <xm:sqref>O13</xm:sqref>
            </x14:sparkline>
          </x14:sparklines>
        </x14:sparklineGroup>
        <x14:sparklineGroup type="column" displayEmptyCellsAs="gap" xr2:uid="{CA11BEA5-904E-47B4-8764-A00E4412AAA5}">
          <x14:colorSeries theme="4" tint="-0.249977111117893"/>
          <x14:colorNegative theme="5"/>
          <x14:colorAxis rgb="FF000000"/>
          <x14:colorMarkers theme="5" tint="-0.249977111117893"/>
          <x14:colorFirst theme="5" tint="-0.249977111117893"/>
          <x14:colorLast theme="5" tint="-0.249977111117893"/>
          <x14:colorHigh theme="5" tint="-0.249977111117893"/>
          <x14:colorLow theme="5" tint="-0.249977111117893"/>
          <x14:sparklines>
            <x14:sparkline>
              <xm:f>'Aux Datos 1'!Q10:AB10</xm:f>
              <xm:sqref>F17</xm:sqref>
            </x14:sparkline>
          </x14:sparklines>
        </x14:sparklineGroup>
        <x14:sparklineGroup type="column" displayEmptyCellsAs="gap" xr2:uid="{72C728C3-8325-49E0-9EB7-9BE98D60F00C}">
          <x14:colorSeries theme="4" tint="-0.249977111117893"/>
          <x14:colorNegative theme="5"/>
          <x14:colorAxis rgb="FF000000"/>
          <x14:colorMarkers theme="5" tint="-0.249977111117893"/>
          <x14:colorFirst theme="5" tint="-0.249977111117893"/>
          <x14:colorLast theme="5" tint="-0.249977111117893"/>
          <x14:colorHigh theme="5" tint="-0.249977111117893"/>
          <x14:colorLow theme="5" tint="-0.249977111117893"/>
          <x14:sparklines>
            <x14:sparkline>
              <xm:f>'Aux Datos 1'!Q9:AB9</xm:f>
              <xm:sqref>F15</xm:sqref>
            </x14:sparkline>
          </x14:sparklines>
        </x14:sparklineGroup>
        <x14:sparklineGroup type="column" displayEmptyCellsAs="gap" xr2:uid="{DE1BFB0D-8F8C-488A-B887-E17C1AB6CAE2}">
          <x14:colorSeries theme="4" tint="-0.249977111117893"/>
          <x14:colorNegative theme="5"/>
          <x14:colorAxis rgb="FF000000"/>
          <x14:colorMarkers theme="5" tint="-0.249977111117893"/>
          <x14:colorFirst theme="5" tint="-0.249977111117893"/>
          <x14:colorLast theme="5" tint="-0.249977111117893"/>
          <x14:colorHigh theme="5" tint="-0.249977111117893"/>
          <x14:colorLow theme="5" tint="-0.249977111117893"/>
          <x14:sparklines>
            <x14:sparkline>
              <xm:f>'Aux Datos 1'!Q8:AB8</xm:f>
              <xm:sqref>F13</xm:sqref>
            </x14:sparkline>
          </x14:sparklines>
        </x14:sparklineGroup>
      </x14:sparklineGroup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8">
    <tabColor theme="4" tint="0.79998168889431442"/>
    <pageSetUpPr fitToPage="1"/>
  </sheetPr>
  <dimension ref="A1:CL50"/>
  <sheetViews>
    <sheetView showGridLines="0" showRowColHeaders="0" showWhiteSpace="0" zoomScaleNormal="100" workbookViewId="0"/>
  </sheetViews>
  <sheetFormatPr baseColWidth="10" defaultColWidth="9.109375" defaultRowHeight="14.4" x14ac:dyDescent="0.3"/>
  <cols>
    <col min="1" max="90" width="1.6640625" style="1" customWidth="1"/>
    <col min="91" max="116" width="9.109375" style="1" customWidth="1"/>
    <col min="117" max="16384" width="9.109375" style="1"/>
  </cols>
  <sheetData>
    <row r="1" spans="1:90" s="72" customFormat="1" ht="15" customHeight="1" x14ac:dyDescent="0.3"/>
    <row r="2" spans="1:90" s="72" customFormat="1" ht="15" customHeight="1" x14ac:dyDescent="0.3"/>
    <row r="3" spans="1:90" s="72" customFormat="1" ht="15" customHeight="1" x14ac:dyDescent="0.3"/>
    <row r="4" spans="1:90" s="72" customFormat="1" ht="15" customHeight="1" x14ac:dyDescent="0.3">
      <c r="BF4" s="80">
        <f>+Objetivos!K4</f>
        <v>0</v>
      </c>
    </row>
    <row r="5" spans="1:90" s="72" customFormat="1" ht="15" customHeight="1" x14ac:dyDescent="0.3"/>
    <row r="6" spans="1:90" s="72" customFormat="1" ht="15" customHeight="1" x14ac:dyDescent="0.3">
      <c r="B6" s="208">
        <f>IF(O24&lt;1.8,1,IF(O24&gt;2.8,3,IF(O24&lt;2.8&gt;1.8,2,0)))</f>
        <v>2</v>
      </c>
      <c r="C6" s="208"/>
      <c r="E6" s="150" t="s">
        <v>145</v>
      </c>
      <c r="F6" s="149"/>
      <c r="BX6" s="218"/>
      <c r="BY6" s="218"/>
      <c r="BZ6" s="218"/>
    </row>
    <row r="7" spans="1:90" s="72" customFormat="1" ht="15" customHeight="1" x14ac:dyDescent="0.3">
      <c r="BX7" s="218"/>
      <c r="BY7" s="218"/>
      <c r="BZ7" s="218"/>
      <c r="CA7" s="219"/>
      <c r="CB7" s="219"/>
      <c r="CC7" s="219"/>
      <c r="CD7" s="219"/>
      <c r="CE7" s="219"/>
      <c r="CF7" s="219"/>
      <c r="CG7" s="219"/>
      <c r="CH7" s="219"/>
      <c r="CI7" s="219"/>
      <c r="CJ7" s="219"/>
      <c r="CK7" s="219"/>
      <c r="CL7" s="219"/>
    </row>
    <row r="8" spans="1:90" x14ac:dyDescent="0.3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7"/>
    </row>
    <row r="9" spans="1:90" x14ac:dyDescent="0.3">
      <c r="A9" s="11" t="s">
        <v>78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7"/>
      <c r="Y9" s="10" t="s">
        <v>146</v>
      </c>
      <c r="BM9" s="10" t="s">
        <v>86</v>
      </c>
    </row>
    <row r="10" spans="1:90" x14ac:dyDescent="0.3">
      <c r="A10" s="208">
        <f>+A16</f>
        <v>2</v>
      </c>
      <c r="B10" s="208"/>
      <c r="C10" s="151" t="str">
        <f>+'Aux Datos 1'!BI8</f>
        <v>Mejorar Rentab.</v>
      </c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152"/>
      <c r="BJ10" s="221"/>
      <c r="BK10" s="222"/>
      <c r="BL10" s="222"/>
      <c r="BM10" s="222"/>
      <c r="BN10" s="222"/>
      <c r="BO10" s="222"/>
      <c r="BP10" s="222"/>
      <c r="BQ10" s="222"/>
      <c r="BR10" s="222"/>
      <c r="BS10" s="222"/>
      <c r="BT10" s="222"/>
      <c r="BU10" s="222"/>
      <c r="BV10" s="222"/>
      <c r="BW10" s="222"/>
      <c r="BX10" s="222"/>
      <c r="BY10" s="222"/>
      <c r="BZ10" s="222"/>
      <c r="CA10" s="222"/>
      <c r="CB10" s="222"/>
      <c r="CC10" s="222"/>
      <c r="CD10" s="222"/>
      <c r="CE10" s="222"/>
      <c r="CF10" s="222"/>
      <c r="CG10" s="222"/>
      <c r="CH10" s="222"/>
      <c r="CI10" s="222"/>
      <c r="CJ10" s="222"/>
      <c r="CK10" s="223"/>
    </row>
    <row r="11" spans="1:90" x14ac:dyDescent="0.3">
      <c r="A11" s="220">
        <f>+Financiera2!A16:B16</f>
        <v>2</v>
      </c>
      <c r="B11" s="220"/>
      <c r="C11" s="8" t="str">
        <f>+'Aux Datos 1'!BI9</f>
        <v>Maximizar Bº Accionistas</v>
      </c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7"/>
      <c r="BJ11" s="224"/>
      <c r="BK11" s="225"/>
      <c r="BL11" s="225"/>
      <c r="BM11" s="225"/>
      <c r="BN11" s="225"/>
      <c r="BO11" s="225"/>
      <c r="BP11" s="225"/>
      <c r="BQ11" s="225"/>
      <c r="BR11" s="225"/>
      <c r="BS11" s="225"/>
      <c r="BT11" s="225"/>
      <c r="BU11" s="225"/>
      <c r="BV11" s="225"/>
      <c r="BW11" s="225"/>
      <c r="BX11" s="225"/>
      <c r="BY11" s="225"/>
      <c r="BZ11" s="225"/>
      <c r="CA11" s="225"/>
      <c r="CB11" s="225"/>
      <c r="CC11" s="225"/>
      <c r="CD11" s="225"/>
      <c r="CE11" s="225"/>
      <c r="CF11" s="225"/>
      <c r="CG11" s="225"/>
      <c r="CH11" s="225"/>
      <c r="CI11" s="225"/>
      <c r="CJ11" s="225"/>
      <c r="CK11" s="226"/>
    </row>
    <row r="12" spans="1:90" x14ac:dyDescent="0.3">
      <c r="A12" s="220">
        <f>+Financiera3!A16:B16</f>
        <v>3</v>
      </c>
      <c r="B12" s="220"/>
      <c r="C12" s="8" t="str">
        <f>+'Aux Datos 1'!BI10</f>
        <v>Reducir Activos</v>
      </c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7"/>
      <c r="BJ12" s="224"/>
      <c r="BK12" s="225"/>
      <c r="BL12" s="225"/>
      <c r="BM12" s="225"/>
      <c r="BN12" s="225"/>
      <c r="BO12" s="225"/>
      <c r="BP12" s="225"/>
      <c r="BQ12" s="225"/>
      <c r="BR12" s="225"/>
      <c r="BS12" s="225"/>
      <c r="BT12" s="225"/>
      <c r="BU12" s="225"/>
      <c r="BV12" s="225"/>
      <c r="BW12" s="225"/>
      <c r="BX12" s="225"/>
      <c r="BY12" s="225"/>
      <c r="BZ12" s="225"/>
      <c r="CA12" s="225"/>
      <c r="CB12" s="225"/>
      <c r="CC12" s="225"/>
      <c r="CD12" s="225"/>
      <c r="CE12" s="225"/>
      <c r="CF12" s="225"/>
      <c r="CG12" s="225"/>
      <c r="CH12" s="225"/>
      <c r="CI12" s="225"/>
      <c r="CJ12" s="225"/>
      <c r="CK12" s="226"/>
    </row>
    <row r="13" spans="1:90" x14ac:dyDescent="0.3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7"/>
      <c r="BJ13" s="224"/>
      <c r="BK13" s="225"/>
      <c r="BL13" s="225"/>
      <c r="BM13" s="225"/>
      <c r="BN13" s="225"/>
      <c r="BO13" s="225"/>
      <c r="BP13" s="225"/>
      <c r="BQ13" s="225"/>
      <c r="BR13" s="225"/>
      <c r="BS13" s="225"/>
      <c r="BT13" s="225"/>
      <c r="BU13" s="225"/>
      <c r="BV13" s="225"/>
      <c r="BW13" s="225"/>
      <c r="BX13" s="225"/>
      <c r="BY13" s="225"/>
      <c r="BZ13" s="225"/>
      <c r="CA13" s="225"/>
      <c r="CB13" s="225"/>
      <c r="CC13" s="225"/>
      <c r="CD13" s="225"/>
      <c r="CE13" s="225"/>
      <c r="CF13" s="225"/>
      <c r="CG13" s="225"/>
      <c r="CH13" s="225"/>
      <c r="CI13" s="225"/>
      <c r="CJ13" s="225"/>
      <c r="CK13" s="226"/>
    </row>
    <row r="14" spans="1:90" x14ac:dyDescent="0.3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7"/>
      <c r="BJ14" s="224"/>
      <c r="BK14" s="225"/>
      <c r="BL14" s="225"/>
      <c r="BM14" s="225"/>
      <c r="BN14" s="225"/>
      <c r="BO14" s="225"/>
      <c r="BP14" s="225"/>
      <c r="BQ14" s="225"/>
      <c r="BR14" s="225"/>
      <c r="BS14" s="225"/>
      <c r="BT14" s="225"/>
      <c r="BU14" s="225"/>
      <c r="BV14" s="225"/>
      <c r="BW14" s="225"/>
      <c r="BX14" s="225"/>
      <c r="BY14" s="225"/>
      <c r="BZ14" s="225"/>
      <c r="CA14" s="225"/>
      <c r="CB14" s="225"/>
      <c r="CC14" s="225"/>
      <c r="CD14" s="225"/>
      <c r="CE14" s="225"/>
      <c r="CF14" s="225"/>
      <c r="CG14" s="225"/>
      <c r="CH14" s="225"/>
      <c r="CI14" s="225"/>
      <c r="CJ14" s="225"/>
      <c r="CK14" s="226"/>
    </row>
    <row r="15" spans="1:90" x14ac:dyDescent="0.3">
      <c r="A15" s="12" t="s">
        <v>28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7"/>
      <c r="BJ15" s="224"/>
      <c r="BK15" s="225"/>
      <c r="BL15" s="225"/>
      <c r="BM15" s="225"/>
      <c r="BN15" s="225"/>
      <c r="BO15" s="225"/>
      <c r="BP15" s="225"/>
      <c r="BQ15" s="225"/>
      <c r="BR15" s="225"/>
      <c r="BS15" s="225"/>
      <c r="BT15" s="225"/>
      <c r="BU15" s="225"/>
      <c r="BV15" s="225"/>
      <c r="BW15" s="225"/>
      <c r="BX15" s="225"/>
      <c r="BY15" s="225"/>
      <c r="BZ15" s="225"/>
      <c r="CA15" s="225"/>
      <c r="CB15" s="225"/>
      <c r="CC15" s="225"/>
      <c r="CD15" s="225"/>
      <c r="CE15" s="225"/>
      <c r="CF15" s="225"/>
      <c r="CG15" s="225"/>
      <c r="CH15" s="225"/>
      <c r="CI15" s="225"/>
      <c r="CJ15" s="225"/>
      <c r="CK15" s="226"/>
    </row>
    <row r="16" spans="1:90" x14ac:dyDescent="0.3">
      <c r="A16" s="220">
        <f>IF(Q23&lt;1.8,1,IF(Q23&gt;2.8,3,IF(Q23&lt;2.8&gt;1.8,2,0)))</f>
        <v>2</v>
      </c>
      <c r="B16" s="220"/>
      <c r="C16" s="4" t="str">
        <f>Objetivos!C11</f>
        <v>+</v>
      </c>
      <c r="D16" s="4" t="str">
        <f>Objetivos!D11</f>
        <v>BAI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7"/>
      <c r="BJ16" s="227"/>
      <c r="BK16" s="228"/>
      <c r="BL16" s="228"/>
      <c r="BM16" s="228"/>
      <c r="BN16" s="228"/>
      <c r="BO16" s="228"/>
      <c r="BP16" s="228"/>
      <c r="BQ16" s="228"/>
      <c r="BR16" s="228"/>
      <c r="BS16" s="228"/>
      <c r="BT16" s="228"/>
      <c r="BU16" s="228"/>
      <c r="BV16" s="228"/>
      <c r="BW16" s="228"/>
      <c r="BX16" s="228"/>
      <c r="BY16" s="228"/>
      <c r="BZ16" s="228"/>
      <c r="CA16" s="228"/>
      <c r="CB16" s="228"/>
      <c r="CC16" s="228"/>
      <c r="CD16" s="228"/>
      <c r="CE16" s="228"/>
      <c r="CF16" s="228"/>
      <c r="CG16" s="228"/>
      <c r="CH16" s="228"/>
      <c r="CI16" s="228"/>
      <c r="CJ16" s="228"/>
      <c r="CK16" s="229"/>
    </row>
    <row r="17" spans="1:89" x14ac:dyDescent="0.3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7"/>
    </row>
    <row r="18" spans="1:89" x14ac:dyDescent="0.3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7"/>
      <c r="BM18" s="10" t="s">
        <v>87</v>
      </c>
    </row>
    <row r="19" spans="1:89" x14ac:dyDescent="0.3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7"/>
      <c r="BJ19" s="221"/>
      <c r="BK19" s="222"/>
      <c r="BL19" s="222"/>
      <c r="BM19" s="222"/>
      <c r="BN19" s="222"/>
      <c r="BO19" s="222"/>
      <c r="BP19" s="222"/>
      <c r="BQ19" s="222"/>
      <c r="BR19" s="222"/>
      <c r="BS19" s="222"/>
      <c r="BT19" s="222"/>
      <c r="BU19" s="222"/>
      <c r="BV19" s="222"/>
      <c r="BW19" s="222"/>
      <c r="BX19" s="222"/>
      <c r="BY19" s="222"/>
      <c r="BZ19" s="222"/>
      <c r="CA19" s="222"/>
      <c r="CB19" s="222"/>
      <c r="CC19" s="222"/>
      <c r="CD19" s="222"/>
      <c r="CE19" s="222"/>
      <c r="CF19" s="222"/>
      <c r="CG19" s="222"/>
      <c r="CH19" s="222"/>
      <c r="CI19" s="222"/>
      <c r="CJ19" s="222"/>
      <c r="CK19" s="223"/>
    </row>
    <row r="20" spans="1:89" x14ac:dyDescent="0.3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7"/>
      <c r="BJ20" s="224"/>
      <c r="BK20" s="225"/>
      <c r="BL20" s="225"/>
      <c r="BM20" s="225"/>
      <c r="BN20" s="225"/>
      <c r="BO20" s="225"/>
      <c r="BP20" s="225"/>
      <c r="BQ20" s="225"/>
      <c r="BR20" s="225"/>
      <c r="BS20" s="225"/>
      <c r="BT20" s="225"/>
      <c r="BU20" s="225"/>
      <c r="BV20" s="225"/>
      <c r="BW20" s="225"/>
      <c r="BX20" s="225"/>
      <c r="BY20" s="225"/>
      <c r="BZ20" s="225"/>
      <c r="CA20" s="225"/>
      <c r="CB20" s="225"/>
      <c r="CC20" s="225"/>
      <c r="CD20" s="225"/>
      <c r="CE20" s="225"/>
      <c r="CF20" s="225"/>
      <c r="CG20" s="225"/>
      <c r="CH20" s="225"/>
      <c r="CI20" s="225"/>
      <c r="CJ20" s="225"/>
      <c r="CK20" s="226"/>
    </row>
    <row r="21" spans="1:89" x14ac:dyDescent="0.3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7"/>
      <c r="X21" s="260" t="s">
        <v>29</v>
      </c>
      <c r="Y21" s="260"/>
      <c r="Z21" s="260"/>
      <c r="AA21" s="260"/>
      <c r="AB21" s="260"/>
      <c r="AC21" s="260"/>
      <c r="AD21" s="260"/>
      <c r="AE21" s="260"/>
      <c r="AF21" s="260"/>
      <c r="AG21" s="260" t="s">
        <v>17</v>
      </c>
      <c r="AH21" s="260"/>
      <c r="AI21" s="260"/>
      <c r="AJ21" s="260"/>
      <c r="AK21" s="260"/>
      <c r="AL21" s="260"/>
      <c r="AM21" s="260"/>
      <c r="AN21" s="260"/>
      <c r="AO21" s="260"/>
      <c r="AP21" s="260" t="s">
        <v>0</v>
      </c>
      <c r="AQ21" s="260"/>
      <c r="AR21" s="260"/>
      <c r="AS21" s="260"/>
      <c r="AT21" s="260"/>
      <c r="AU21" s="260"/>
      <c r="AV21" s="260"/>
      <c r="AW21" s="260"/>
      <c r="AX21" s="260"/>
      <c r="AY21" s="260" t="s">
        <v>22</v>
      </c>
      <c r="AZ21" s="260"/>
      <c r="BA21" s="260"/>
      <c r="BB21" s="260"/>
      <c r="BC21" s="260"/>
      <c r="BD21" s="260"/>
      <c r="BE21" s="260"/>
      <c r="BF21" s="260"/>
      <c r="BG21" s="260"/>
      <c r="BJ21" s="224"/>
      <c r="BK21" s="225"/>
      <c r="BL21" s="225"/>
      <c r="BM21" s="225"/>
      <c r="BN21" s="225"/>
      <c r="BO21" s="225"/>
      <c r="BP21" s="225"/>
      <c r="BQ21" s="225"/>
      <c r="BR21" s="225"/>
      <c r="BS21" s="225"/>
      <c r="BT21" s="225"/>
      <c r="BU21" s="225"/>
      <c r="BV21" s="225"/>
      <c r="BW21" s="225"/>
      <c r="BX21" s="225"/>
      <c r="BY21" s="225"/>
      <c r="BZ21" s="225"/>
      <c r="CA21" s="225"/>
      <c r="CB21" s="225"/>
      <c r="CC21" s="225"/>
      <c r="CD21" s="225"/>
      <c r="CE21" s="225"/>
      <c r="CF21" s="225"/>
      <c r="CG21" s="225"/>
      <c r="CH21" s="225"/>
      <c r="CI21" s="225"/>
      <c r="CJ21" s="225"/>
      <c r="CK21" s="226"/>
    </row>
    <row r="22" spans="1:89" x14ac:dyDescent="0.3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24"/>
      <c r="O22" s="24"/>
      <c r="P22" s="24"/>
      <c r="Q22" s="24"/>
      <c r="R22" s="263">
        <f>COUNTIF(T22:T33,"&gt;0")</f>
        <v>12</v>
      </c>
      <c r="S22" s="263"/>
      <c r="T22" s="25">
        <f>IF(V22&lt;4,V22,0)</f>
        <v>2</v>
      </c>
      <c r="V22" s="264">
        <f>IF(AY22=0,0,INDEX('Aux Datos 1'!$AT:$BF,MATCH('Aux Datos 1'!$AT$8,'Aux Datos 1'!$AT:$AT,0),MATCH(LEFT(X22,3),'Aux Datos 1'!$AT$7:$BF$7,0)))</f>
        <v>2</v>
      </c>
      <c r="W22" s="264"/>
      <c r="X22" s="261" t="s">
        <v>89</v>
      </c>
      <c r="Y22" s="261"/>
      <c r="Z22" s="261"/>
      <c r="AA22" s="261"/>
      <c r="AB22" s="261"/>
      <c r="AC22" s="261"/>
      <c r="AD22" s="261"/>
      <c r="AE22" s="261"/>
      <c r="AF22" s="261"/>
      <c r="AG22" s="262">
        <f>'Aux Datos 2'!$D$45</f>
        <v>13</v>
      </c>
      <c r="AH22" s="262"/>
      <c r="AI22" s="262"/>
      <c r="AJ22" s="262"/>
      <c r="AK22" s="262"/>
      <c r="AL22" s="262"/>
      <c r="AM22" s="262"/>
      <c r="AN22" s="262"/>
      <c r="AO22" s="262"/>
      <c r="AP22" s="262">
        <f>'Aux Datos 2'!$D$44</f>
        <v>15</v>
      </c>
      <c r="AQ22" s="262"/>
      <c r="AR22" s="262"/>
      <c r="AS22" s="262"/>
      <c r="AT22" s="262"/>
      <c r="AU22" s="262"/>
      <c r="AV22" s="262"/>
      <c r="AW22" s="262"/>
      <c r="AX22" s="262"/>
      <c r="AY22" s="259">
        <f>+'Aux Datos 1'!AF8</f>
        <v>0.8666666666666667</v>
      </c>
      <c r="AZ22" s="259"/>
      <c r="BA22" s="259"/>
      <c r="BB22" s="259"/>
      <c r="BC22" s="259"/>
      <c r="BD22" s="259"/>
      <c r="BE22" s="259"/>
      <c r="BF22" s="259"/>
      <c r="BG22" s="259"/>
      <c r="BJ22" s="224"/>
      <c r="BK22" s="225"/>
      <c r="BL22" s="225"/>
      <c r="BM22" s="225"/>
      <c r="BN22" s="225"/>
      <c r="BO22" s="225"/>
      <c r="BP22" s="225"/>
      <c r="BQ22" s="225"/>
      <c r="BR22" s="225"/>
      <c r="BS22" s="225"/>
      <c r="BT22" s="225"/>
      <c r="BU22" s="225"/>
      <c r="BV22" s="225"/>
      <c r="BW22" s="225"/>
      <c r="BX22" s="225"/>
      <c r="BY22" s="225"/>
      <c r="BZ22" s="225"/>
      <c r="CA22" s="225"/>
      <c r="CB22" s="225"/>
      <c r="CC22" s="225"/>
      <c r="CD22" s="225"/>
      <c r="CE22" s="225"/>
      <c r="CF22" s="225"/>
      <c r="CG22" s="225"/>
      <c r="CH22" s="225"/>
      <c r="CI22" s="225"/>
      <c r="CJ22" s="225"/>
      <c r="CK22" s="226"/>
    </row>
    <row r="23" spans="1:89" x14ac:dyDescent="0.3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263">
        <f>+Q23+Financiera2!Q23+Financiera3!Q23</f>
        <v>7.6666666666666661</v>
      </c>
      <c r="O23" s="263"/>
      <c r="P23" s="24"/>
      <c r="Q23" s="24">
        <f>IF(R23=0,0,R23/R22)</f>
        <v>2.25</v>
      </c>
      <c r="R23" s="263">
        <f>SUM(T22:T33)</f>
        <v>27</v>
      </c>
      <c r="S23" s="263"/>
      <c r="T23" s="25">
        <f t="shared" ref="T23:T33" si="0">IF(V23&lt;4,V23,0)</f>
        <v>2</v>
      </c>
      <c r="V23" s="235">
        <f>IF(AY23=0,0,INDEX('Aux Datos 1'!$AT:$BF,MATCH('Aux Datos 1'!$AT$8,'Aux Datos 1'!$AT:$AT,0),MATCH(LEFT(X23,3),'Aux Datos 1'!$AT$7:$BF$7,0)))</f>
        <v>2</v>
      </c>
      <c r="W23" s="235"/>
      <c r="X23" s="265" t="s">
        <v>90</v>
      </c>
      <c r="Y23" s="266"/>
      <c r="Z23" s="266"/>
      <c r="AA23" s="266"/>
      <c r="AB23" s="266"/>
      <c r="AC23" s="266"/>
      <c r="AD23" s="266"/>
      <c r="AE23" s="266"/>
      <c r="AF23" s="266"/>
      <c r="AG23" s="236">
        <f>'Aux Datos 2'!$E$45</f>
        <v>13</v>
      </c>
      <c r="AH23" s="236"/>
      <c r="AI23" s="236"/>
      <c r="AJ23" s="236"/>
      <c r="AK23" s="236"/>
      <c r="AL23" s="236"/>
      <c r="AM23" s="236"/>
      <c r="AN23" s="236"/>
      <c r="AO23" s="236"/>
      <c r="AP23" s="236">
        <f>'Aux Datos 2'!$E$44</f>
        <v>15</v>
      </c>
      <c r="AQ23" s="236"/>
      <c r="AR23" s="236"/>
      <c r="AS23" s="236"/>
      <c r="AT23" s="236"/>
      <c r="AU23" s="236"/>
      <c r="AV23" s="236"/>
      <c r="AW23" s="236"/>
      <c r="AX23" s="236"/>
      <c r="AY23" s="246">
        <f>+'Aux Datos 1'!AG8</f>
        <v>0.8666666666666667</v>
      </c>
      <c r="AZ23" s="246"/>
      <c r="BA23" s="246"/>
      <c r="BB23" s="246"/>
      <c r="BC23" s="246"/>
      <c r="BD23" s="246"/>
      <c r="BE23" s="246"/>
      <c r="BF23" s="246"/>
      <c r="BG23" s="246"/>
      <c r="BJ23" s="224"/>
      <c r="BK23" s="225"/>
      <c r="BL23" s="225"/>
      <c r="BM23" s="225"/>
      <c r="BN23" s="225"/>
      <c r="BO23" s="225"/>
      <c r="BP23" s="225"/>
      <c r="BQ23" s="225"/>
      <c r="BR23" s="225"/>
      <c r="BS23" s="225"/>
      <c r="BT23" s="225"/>
      <c r="BU23" s="225"/>
      <c r="BV23" s="225"/>
      <c r="BW23" s="225"/>
      <c r="BX23" s="225"/>
      <c r="BY23" s="225"/>
      <c r="BZ23" s="225"/>
      <c r="CA23" s="225"/>
      <c r="CB23" s="225"/>
      <c r="CC23" s="225"/>
      <c r="CD23" s="225"/>
      <c r="CE23" s="225"/>
      <c r="CF23" s="225"/>
      <c r="CG23" s="225"/>
      <c r="CH23" s="225"/>
      <c r="CI23" s="225"/>
      <c r="CJ23" s="225"/>
      <c r="CK23" s="226"/>
    </row>
    <row r="24" spans="1:89" x14ac:dyDescent="0.3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24"/>
      <c r="O24" s="24">
        <f>+N23/3</f>
        <v>2.5555555555555554</v>
      </c>
      <c r="P24" s="24"/>
      <c r="Q24" s="24"/>
      <c r="R24" s="24"/>
      <c r="S24" s="24"/>
      <c r="T24" s="25">
        <f t="shared" si="0"/>
        <v>2</v>
      </c>
      <c r="V24" s="231">
        <f>IF(AY24=0,0,INDEX('Aux Datos 1'!$AT:$BF,MATCH('Aux Datos 1'!$AT$8,'Aux Datos 1'!$AT:$AT,0),MATCH(LEFT(X24,3),'Aux Datos 1'!$AT$7:$BF$7,0)))</f>
        <v>2</v>
      </c>
      <c r="W24" s="232"/>
      <c r="X24" s="256" t="s">
        <v>91</v>
      </c>
      <c r="Y24" s="257"/>
      <c r="Z24" s="257"/>
      <c r="AA24" s="257"/>
      <c r="AB24" s="257"/>
      <c r="AC24" s="257"/>
      <c r="AD24" s="257"/>
      <c r="AE24" s="257"/>
      <c r="AF24" s="258"/>
      <c r="AG24" s="237">
        <f>'Aux Datos 2'!$F$45</f>
        <v>12</v>
      </c>
      <c r="AH24" s="238"/>
      <c r="AI24" s="238"/>
      <c r="AJ24" s="238"/>
      <c r="AK24" s="238"/>
      <c r="AL24" s="238"/>
      <c r="AM24" s="238"/>
      <c r="AN24" s="238"/>
      <c r="AO24" s="239"/>
      <c r="AP24" s="237">
        <f>'Aux Datos 2'!$F$44</f>
        <v>15</v>
      </c>
      <c r="AQ24" s="238"/>
      <c r="AR24" s="238"/>
      <c r="AS24" s="238"/>
      <c r="AT24" s="238"/>
      <c r="AU24" s="238"/>
      <c r="AV24" s="238"/>
      <c r="AW24" s="238"/>
      <c r="AX24" s="239"/>
      <c r="AY24" s="247">
        <f>+'Aux Datos 1'!AH8</f>
        <v>0.8</v>
      </c>
      <c r="AZ24" s="248"/>
      <c r="BA24" s="248"/>
      <c r="BB24" s="248"/>
      <c r="BC24" s="248"/>
      <c r="BD24" s="248"/>
      <c r="BE24" s="248"/>
      <c r="BF24" s="248"/>
      <c r="BG24" s="249"/>
      <c r="BJ24" s="224"/>
      <c r="BK24" s="225"/>
      <c r="BL24" s="225"/>
      <c r="BM24" s="225"/>
      <c r="BN24" s="225"/>
      <c r="BO24" s="225"/>
      <c r="BP24" s="225"/>
      <c r="BQ24" s="225"/>
      <c r="BR24" s="225"/>
      <c r="BS24" s="225"/>
      <c r="BT24" s="225"/>
      <c r="BU24" s="225"/>
      <c r="BV24" s="225"/>
      <c r="BW24" s="225"/>
      <c r="BX24" s="225"/>
      <c r="BY24" s="225"/>
      <c r="BZ24" s="225"/>
      <c r="CA24" s="225"/>
      <c r="CB24" s="225"/>
      <c r="CC24" s="225"/>
      <c r="CD24" s="225"/>
      <c r="CE24" s="225"/>
      <c r="CF24" s="225"/>
      <c r="CG24" s="225"/>
      <c r="CH24" s="225"/>
      <c r="CI24" s="225"/>
      <c r="CJ24" s="225"/>
      <c r="CK24" s="226"/>
    </row>
    <row r="25" spans="1:89" x14ac:dyDescent="0.3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24"/>
      <c r="O25" s="24"/>
      <c r="P25" s="24"/>
      <c r="Q25" s="24"/>
      <c r="R25" s="24"/>
      <c r="S25" s="24"/>
      <c r="T25" s="25">
        <f t="shared" si="0"/>
        <v>2</v>
      </c>
      <c r="V25" s="233">
        <f>IF(AY25=0,0,INDEX('Aux Datos 1'!$AT:$BF,MATCH('Aux Datos 1'!$AT$8,'Aux Datos 1'!$AT:$AT,0),MATCH(LEFT(X25,3),'Aux Datos 1'!$AT$7:$BF$7,0)))</f>
        <v>2</v>
      </c>
      <c r="W25" s="234"/>
      <c r="X25" s="253" t="s">
        <v>92</v>
      </c>
      <c r="Y25" s="254"/>
      <c r="Z25" s="254"/>
      <c r="AA25" s="254"/>
      <c r="AB25" s="254"/>
      <c r="AC25" s="254"/>
      <c r="AD25" s="254"/>
      <c r="AE25" s="254"/>
      <c r="AF25" s="255"/>
      <c r="AG25" s="240">
        <f>'Aux Datos 2'!$G$45</f>
        <v>18</v>
      </c>
      <c r="AH25" s="241"/>
      <c r="AI25" s="241"/>
      <c r="AJ25" s="241"/>
      <c r="AK25" s="241"/>
      <c r="AL25" s="241"/>
      <c r="AM25" s="241"/>
      <c r="AN25" s="241"/>
      <c r="AO25" s="242"/>
      <c r="AP25" s="240">
        <f>'Aux Datos 2'!$G$44</f>
        <v>20</v>
      </c>
      <c r="AQ25" s="241"/>
      <c r="AR25" s="241"/>
      <c r="AS25" s="241"/>
      <c r="AT25" s="241"/>
      <c r="AU25" s="241"/>
      <c r="AV25" s="241"/>
      <c r="AW25" s="241"/>
      <c r="AX25" s="242"/>
      <c r="AY25" s="250">
        <f>+'Aux Datos 1'!AI8</f>
        <v>0.9</v>
      </c>
      <c r="AZ25" s="251"/>
      <c r="BA25" s="251"/>
      <c r="BB25" s="251"/>
      <c r="BC25" s="251"/>
      <c r="BD25" s="251"/>
      <c r="BE25" s="251"/>
      <c r="BF25" s="251"/>
      <c r="BG25" s="252"/>
      <c r="BJ25" s="227"/>
      <c r="BK25" s="228"/>
      <c r="BL25" s="228"/>
      <c r="BM25" s="228"/>
      <c r="BN25" s="228"/>
      <c r="BO25" s="228"/>
      <c r="BP25" s="228"/>
      <c r="BQ25" s="228"/>
      <c r="BR25" s="228"/>
      <c r="BS25" s="228"/>
      <c r="BT25" s="228"/>
      <c r="BU25" s="228"/>
      <c r="BV25" s="228"/>
      <c r="BW25" s="228"/>
      <c r="BX25" s="228"/>
      <c r="BY25" s="228"/>
      <c r="BZ25" s="228"/>
      <c r="CA25" s="228"/>
      <c r="CB25" s="228"/>
      <c r="CC25" s="228"/>
      <c r="CD25" s="228"/>
      <c r="CE25" s="228"/>
      <c r="CF25" s="228"/>
      <c r="CG25" s="228"/>
      <c r="CH25" s="228"/>
      <c r="CI25" s="228"/>
      <c r="CJ25" s="228"/>
      <c r="CK25" s="229"/>
    </row>
    <row r="26" spans="1:89" x14ac:dyDescent="0.3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24"/>
      <c r="O26" s="24"/>
      <c r="P26" s="24"/>
      <c r="Q26" s="24"/>
      <c r="R26" s="24"/>
      <c r="S26" s="24"/>
      <c r="T26" s="25">
        <f t="shared" si="0"/>
        <v>2</v>
      </c>
      <c r="V26" s="231">
        <f>IF(AY26=0,0,INDEX('Aux Datos 1'!$AT:$BF,MATCH('Aux Datos 1'!$AT$8,'Aux Datos 1'!$AT:$AT,0),MATCH(LEFT(X26,3),'Aux Datos 1'!$AT$7:$BF$7,0)))</f>
        <v>2</v>
      </c>
      <c r="W26" s="232"/>
      <c r="X26" s="256" t="s">
        <v>93</v>
      </c>
      <c r="Y26" s="257"/>
      <c r="Z26" s="257"/>
      <c r="AA26" s="257"/>
      <c r="AB26" s="257"/>
      <c r="AC26" s="257"/>
      <c r="AD26" s="257"/>
      <c r="AE26" s="257"/>
      <c r="AF26" s="258"/>
      <c r="AG26" s="237">
        <f>'Aux Datos 2'!$H$45</f>
        <v>20</v>
      </c>
      <c r="AH26" s="238"/>
      <c r="AI26" s="238"/>
      <c r="AJ26" s="238"/>
      <c r="AK26" s="238"/>
      <c r="AL26" s="238"/>
      <c r="AM26" s="238"/>
      <c r="AN26" s="238"/>
      <c r="AO26" s="239"/>
      <c r="AP26" s="237">
        <f>'Aux Datos 2'!$H$44</f>
        <v>25</v>
      </c>
      <c r="AQ26" s="238"/>
      <c r="AR26" s="238"/>
      <c r="AS26" s="238"/>
      <c r="AT26" s="238"/>
      <c r="AU26" s="238"/>
      <c r="AV26" s="238"/>
      <c r="AW26" s="238"/>
      <c r="AX26" s="239"/>
      <c r="AY26" s="247">
        <f>+'Aux Datos 1'!AJ8</f>
        <v>0.8</v>
      </c>
      <c r="AZ26" s="248"/>
      <c r="BA26" s="248"/>
      <c r="BB26" s="248"/>
      <c r="BC26" s="248"/>
      <c r="BD26" s="248"/>
      <c r="BE26" s="248"/>
      <c r="BF26" s="248"/>
      <c r="BG26" s="249"/>
    </row>
    <row r="27" spans="1:89" x14ac:dyDescent="0.3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24"/>
      <c r="O27" s="24"/>
      <c r="P27" s="24"/>
      <c r="Q27" s="24"/>
      <c r="R27" s="24"/>
      <c r="S27" s="24"/>
      <c r="T27" s="25">
        <f t="shared" si="0"/>
        <v>3</v>
      </c>
      <c r="V27" s="233">
        <f>IF(AY27=0,0,INDEX('Aux Datos 1'!$AT:$BF,MATCH('Aux Datos 1'!$AT$8,'Aux Datos 1'!$AT:$AT,0),MATCH(LEFT(X27,3),'Aux Datos 1'!$AT$7:$BF$7,0)))</f>
        <v>3</v>
      </c>
      <c r="W27" s="234"/>
      <c r="X27" s="253" t="s">
        <v>94</v>
      </c>
      <c r="Y27" s="254"/>
      <c r="Z27" s="254"/>
      <c r="AA27" s="254"/>
      <c r="AB27" s="254"/>
      <c r="AC27" s="254"/>
      <c r="AD27" s="254"/>
      <c r="AE27" s="254"/>
      <c r="AF27" s="255"/>
      <c r="AG27" s="240">
        <f>'Aux Datos 2'!$I$45</f>
        <v>25</v>
      </c>
      <c r="AH27" s="241"/>
      <c r="AI27" s="241"/>
      <c r="AJ27" s="241"/>
      <c r="AK27" s="241"/>
      <c r="AL27" s="241"/>
      <c r="AM27" s="241"/>
      <c r="AN27" s="241"/>
      <c r="AO27" s="242"/>
      <c r="AP27" s="240">
        <f>'Aux Datos 2'!$I$44</f>
        <v>25</v>
      </c>
      <c r="AQ27" s="241"/>
      <c r="AR27" s="241"/>
      <c r="AS27" s="241"/>
      <c r="AT27" s="241"/>
      <c r="AU27" s="241"/>
      <c r="AV27" s="241"/>
      <c r="AW27" s="241"/>
      <c r="AX27" s="242"/>
      <c r="AY27" s="250">
        <f>+'Aux Datos 1'!AK8</f>
        <v>1</v>
      </c>
      <c r="AZ27" s="251"/>
      <c r="BA27" s="251"/>
      <c r="BB27" s="251"/>
      <c r="BC27" s="251"/>
      <c r="BD27" s="251"/>
      <c r="BE27" s="251"/>
      <c r="BF27" s="251"/>
      <c r="BG27" s="252"/>
      <c r="BM27" s="10" t="s">
        <v>88</v>
      </c>
    </row>
    <row r="28" spans="1:89" x14ac:dyDescent="0.3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24"/>
      <c r="O28" s="24"/>
      <c r="P28" s="24"/>
      <c r="Q28" s="24"/>
      <c r="R28" s="24"/>
      <c r="S28" s="24"/>
      <c r="T28" s="25">
        <f t="shared" si="0"/>
        <v>2</v>
      </c>
      <c r="V28" s="231">
        <f>IF(AY28=0,0,INDEX('Aux Datos 1'!$AT:$BF,MATCH('Aux Datos 1'!$AT$8,'Aux Datos 1'!$AT:$AT,0),MATCH(LEFT(X28,3),'Aux Datos 1'!$AT$7:$BF$7,0)))</f>
        <v>2</v>
      </c>
      <c r="W28" s="232"/>
      <c r="X28" s="256" t="s">
        <v>95</v>
      </c>
      <c r="Y28" s="257"/>
      <c r="Z28" s="257"/>
      <c r="AA28" s="257"/>
      <c r="AB28" s="257"/>
      <c r="AC28" s="257"/>
      <c r="AD28" s="257"/>
      <c r="AE28" s="257"/>
      <c r="AF28" s="258"/>
      <c r="AG28" s="237">
        <f>'Aux Datos 2'!$J$45</f>
        <v>22</v>
      </c>
      <c r="AH28" s="238"/>
      <c r="AI28" s="238"/>
      <c r="AJ28" s="238"/>
      <c r="AK28" s="238"/>
      <c r="AL28" s="238"/>
      <c r="AM28" s="238"/>
      <c r="AN28" s="238"/>
      <c r="AO28" s="239"/>
      <c r="AP28" s="237">
        <f>'Aux Datos 2'!$J$44</f>
        <v>27</v>
      </c>
      <c r="AQ28" s="238"/>
      <c r="AR28" s="238"/>
      <c r="AS28" s="238"/>
      <c r="AT28" s="238"/>
      <c r="AU28" s="238"/>
      <c r="AV28" s="238"/>
      <c r="AW28" s="238"/>
      <c r="AX28" s="239"/>
      <c r="AY28" s="247">
        <f>+'Aux Datos 1'!AL8</f>
        <v>0.81481481481481477</v>
      </c>
      <c r="AZ28" s="248"/>
      <c r="BA28" s="248"/>
      <c r="BB28" s="248"/>
      <c r="BC28" s="248"/>
      <c r="BD28" s="248"/>
      <c r="BE28" s="248"/>
      <c r="BF28" s="248"/>
      <c r="BG28" s="249"/>
      <c r="BJ28" s="230">
        <v>3</v>
      </c>
      <c r="BK28" s="230"/>
      <c r="BL28" s="243" t="s">
        <v>34</v>
      </c>
      <c r="BM28" s="244"/>
      <c r="BN28" s="244"/>
      <c r="BO28" s="244"/>
      <c r="BP28" s="244"/>
      <c r="BQ28" s="244"/>
      <c r="BR28" s="244"/>
      <c r="BS28" s="244"/>
      <c r="BT28" s="244"/>
      <c r="BU28" s="244"/>
      <c r="BV28" s="244"/>
      <c r="BW28" s="244"/>
      <c r="BX28" s="244"/>
      <c r="BY28" s="244"/>
      <c r="BZ28" s="244"/>
      <c r="CA28" s="244"/>
      <c r="CB28" s="244"/>
      <c r="CC28" s="244"/>
      <c r="CD28" s="244"/>
      <c r="CE28" s="244"/>
      <c r="CF28" s="244"/>
      <c r="CG28" s="244"/>
      <c r="CH28" s="244"/>
      <c r="CI28" s="244"/>
      <c r="CJ28" s="244"/>
      <c r="CK28" s="245"/>
    </row>
    <row r="29" spans="1:89" x14ac:dyDescent="0.3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24"/>
      <c r="O29" s="24"/>
      <c r="P29" s="24"/>
      <c r="Q29" s="24"/>
      <c r="R29" s="24"/>
      <c r="S29" s="24"/>
      <c r="T29" s="25">
        <f t="shared" si="0"/>
        <v>3</v>
      </c>
      <c r="V29" s="233">
        <f>IF(AY29=0,0,INDEX('Aux Datos 1'!$AT:$BF,MATCH('Aux Datos 1'!$AT$8,'Aux Datos 1'!$AT:$AT,0),MATCH(LEFT(X29,3),'Aux Datos 1'!$AT$7:$BF$7,0)))</f>
        <v>3</v>
      </c>
      <c r="W29" s="234"/>
      <c r="X29" s="253" t="s">
        <v>96</v>
      </c>
      <c r="Y29" s="254"/>
      <c r="Z29" s="254"/>
      <c r="AA29" s="254"/>
      <c r="AB29" s="254"/>
      <c r="AC29" s="254"/>
      <c r="AD29" s="254"/>
      <c r="AE29" s="254"/>
      <c r="AF29" s="255"/>
      <c r="AG29" s="240">
        <f>+'Aux Datos 1'!X8</f>
        <v>27</v>
      </c>
      <c r="AH29" s="241"/>
      <c r="AI29" s="241"/>
      <c r="AJ29" s="241"/>
      <c r="AK29" s="241"/>
      <c r="AL29" s="241"/>
      <c r="AM29" s="241"/>
      <c r="AN29" s="241"/>
      <c r="AO29" s="242"/>
      <c r="AP29" s="240">
        <f>'Aux Datos 2'!$K$44</f>
        <v>28</v>
      </c>
      <c r="AQ29" s="241"/>
      <c r="AR29" s="241"/>
      <c r="AS29" s="241"/>
      <c r="AT29" s="241"/>
      <c r="AU29" s="241"/>
      <c r="AV29" s="241"/>
      <c r="AW29" s="241"/>
      <c r="AX29" s="242"/>
      <c r="AY29" s="250">
        <f>+'Aux Datos 1'!AM8</f>
        <v>0.9642857142857143</v>
      </c>
      <c r="AZ29" s="251"/>
      <c r="BA29" s="251"/>
      <c r="BB29" s="251"/>
      <c r="BC29" s="251"/>
      <c r="BD29" s="251"/>
      <c r="BE29" s="251"/>
      <c r="BF29" s="251"/>
      <c r="BG29" s="252"/>
      <c r="BJ29" s="230"/>
      <c r="BK29" s="230"/>
      <c r="BL29" s="21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3"/>
    </row>
    <row r="30" spans="1:89" x14ac:dyDescent="0.3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24"/>
      <c r="O30" s="24"/>
      <c r="P30" s="24"/>
      <c r="Q30" s="24"/>
      <c r="R30" s="24"/>
      <c r="S30" s="24"/>
      <c r="T30" s="25">
        <f t="shared" si="0"/>
        <v>3</v>
      </c>
      <c r="V30" s="231">
        <f>IF(AY30=0,0,INDEX('Aux Datos 1'!$AT:$BF,MATCH('Aux Datos 1'!$AT$8,'Aux Datos 1'!$AT:$AT,0),MATCH(LEFT(X30,3),'Aux Datos 1'!$AT$7:$BF$7,0)))</f>
        <v>3</v>
      </c>
      <c r="W30" s="232"/>
      <c r="X30" s="256" t="s">
        <v>132</v>
      </c>
      <c r="Y30" s="257"/>
      <c r="Z30" s="257"/>
      <c r="AA30" s="257"/>
      <c r="AB30" s="257"/>
      <c r="AC30" s="257"/>
      <c r="AD30" s="257"/>
      <c r="AE30" s="257"/>
      <c r="AF30" s="258"/>
      <c r="AG30" s="237">
        <f>+'Aux Datos 1'!Y8</f>
        <v>20</v>
      </c>
      <c r="AH30" s="238"/>
      <c r="AI30" s="238"/>
      <c r="AJ30" s="238"/>
      <c r="AK30" s="238"/>
      <c r="AL30" s="238"/>
      <c r="AM30" s="238"/>
      <c r="AN30" s="238"/>
      <c r="AO30" s="239"/>
      <c r="AP30" s="237">
        <f>'Aux Datos 2'!$L$44</f>
        <v>20</v>
      </c>
      <c r="AQ30" s="238"/>
      <c r="AR30" s="238"/>
      <c r="AS30" s="238"/>
      <c r="AT30" s="238"/>
      <c r="AU30" s="238"/>
      <c r="AV30" s="238"/>
      <c r="AW30" s="238"/>
      <c r="AX30" s="239"/>
      <c r="AY30" s="247">
        <f>+'Aux Datos 1'!AN8</f>
        <v>1</v>
      </c>
      <c r="AZ30" s="248"/>
      <c r="BA30" s="248"/>
      <c r="BB30" s="248"/>
      <c r="BC30" s="248"/>
      <c r="BD30" s="248"/>
      <c r="BE30" s="248"/>
      <c r="BF30" s="248"/>
      <c r="BG30" s="249"/>
      <c r="BJ30" s="230">
        <v>3</v>
      </c>
      <c r="BK30" s="230"/>
      <c r="BL30" s="243" t="s">
        <v>35</v>
      </c>
      <c r="BM30" s="244"/>
      <c r="BN30" s="244"/>
      <c r="BO30" s="244"/>
      <c r="BP30" s="244"/>
      <c r="BQ30" s="244"/>
      <c r="BR30" s="244"/>
      <c r="BS30" s="244"/>
      <c r="BT30" s="244"/>
      <c r="BU30" s="244"/>
      <c r="BV30" s="244"/>
      <c r="BW30" s="244"/>
      <c r="BX30" s="244"/>
      <c r="BY30" s="244"/>
      <c r="BZ30" s="244"/>
      <c r="CA30" s="244"/>
      <c r="CB30" s="244"/>
      <c r="CC30" s="244"/>
      <c r="CD30" s="244"/>
      <c r="CE30" s="244"/>
      <c r="CF30" s="244"/>
      <c r="CG30" s="244"/>
      <c r="CH30" s="244"/>
      <c r="CI30" s="244"/>
      <c r="CJ30" s="244"/>
      <c r="CK30" s="245"/>
    </row>
    <row r="31" spans="1:89" x14ac:dyDescent="0.3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24"/>
      <c r="O31" s="24"/>
      <c r="P31" s="24"/>
      <c r="Q31" s="24"/>
      <c r="R31" s="24"/>
      <c r="S31" s="24"/>
      <c r="T31" s="25">
        <f t="shared" si="0"/>
        <v>2</v>
      </c>
      <c r="V31" s="233">
        <f>IF(AY31=0,0,INDEX('Aux Datos 1'!$AT:$BF,MATCH('Aux Datos 1'!$AT$8,'Aux Datos 1'!$AT:$AT,0),MATCH(LEFT(X31,3),'Aux Datos 1'!$AT$7:$BF$7,0)))</f>
        <v>2</v>
      </c>
      <c r="W31" s="234"/>
      <c r="X31" s="253" t="s">
        <v>97</v>
      </c>
      <c r="Y31" s="254"/>
      <c r="Z31" s="254"/>
      <c r="AA31" s="254"/>
      <c r="AB31" s="254"/>
      <c r="AC31" s="254"/>
      <c r="AD31" s="254"/>
      <c r="AE31" s="254"/>
      <c r="AF31" s="255"/>
      <c r="AG31" s="240">
        <f>+'Aux Datos 1'!Z8</f>
        <v>12</v>
      </c>
      <c r="AH31" s="241"/>
      <c r="AI31" s="241"/>
      <c r="AJ31" s="241"/>
      <c r="AK31" s="241"/>
      <c r="AL31" s="241"/>
      <c r="AM31" s="241"/>
      <c r="AN31" s="241"/>
      <c r="AO31" s="242"/>
      <c r="AP31" s="240">
        <f>'Aux Datos 2'!$M$44</f>
        <v>15</v>
      </c>
      <c r="AQ31" s="241"/>
      <c r="AR31" s="241"/>
      <c r="AS31" s="241"/>
      <c r="AT31" s="241"/>
      <c r="AU31" s="241"/>
      <c r="AV31" s="241"/>
      <c r="AW31" s="241"/>
      <c r="AX31" s="242"/>
      <c r="AY31" s="250">
        <f>+'Aux Datos 1'!AO8</f>
        <v>0.8</v>
      </c>
      <c r="AZ31" s="251"/>
      <c r="BA31" s="251"/>
      <c r="BB31" s="251"/>
      <c r="BC31" s="251"/>
      <c r="BD31" s="251"/>
      <c r="BE31" s="251"/>
      <c r="BF31" s="251"/>
      <c r="BG31" s="252"/>
      <c r="BJ31" s="230"/>
      <c r="BK31" s="230"/>
      <c r="BL31" s="21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3"/>
    </row>
    <row r="32" spans="1:89" x14ac:dyDescent="0.3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24"/>
      <c r="O32" s="24"/>
      <c r="P32" s="24"/>
      <c r="Q32" s="24"/>
      <c r="R32" s="24"/>
      <c r="S32" s="24"/>
      <c r="T32" s="25">
        <f t="shared" si="0"/>
        <v>2</v>
      </c>
      <c r="V32" s="231">
        <f>IF(AY32=0,0,INDEX('Aux Datos 1'!$AT:$BF,MATCH('Aux Datos 1'!$AT$8,'Aux Datos 1'!$AT:$AT,0),MATCH(LEFT(X32,3),'Aux Datos 1'!$AT$7:$BF$7,0)))</f>
        <v>2</v>
      </c>
      <c r="W32" s="232"/>
      <c r="X32" s="256" t="s">
        <v>98</v>
      </c>
      <c r="Y32" s="257"/>
      <c r="Z32" s="257"/>
      <c r="AA32" s="257"/>
      <c r="AB32" s="257"/>
      <c r="AC32" s="257"/>
      <c r="AD32" s="257"/>
      <c r="AE32" s="257"/>
      <c r="AF32" s="258"/>
      <c r="AG32" s="237">
        <f>+'Aux Datos 1'!AA8</f>
        <v>10</v>
      </c>
      <c r="AH32" s="238"/>
      <c r="AI32" s="238"/>
      <c r="AJ32" s="238"/>
      <c r="AK32" s="238"/>
      <c r="AL32" s="238"/>
      <c r="AM32" s="238"/>
      <c r="AN32" s="238"/>
      <c r="AO32" s="239"/>
      <c r="AP32" s="237">
        <f>'Aux Datos 2'!$N$44</f>
        <v>14</v>
      </c>
      <c r="AQ32" s="238"/>
      <c r="AR32" s="238"/>
      <c r="AS32" s="238"/>
      <c r="AT32" s="238"/>
      <c r="AU32" s="238"/>
      <c r="AV32" s="238"/>
      <c r="AW32" s="238"/>
      <c r="AX32" s="239"/>
      <c r="AY32" s="247">
        <f>+'Aux Datos 1'!AP8</f>
        <v>0.7142857142857143</v>
      </c>
      <c r="AZ32" s="248"/>
      <c r="BA32" s="248"/>
      <c r="BB32" s="248"/>
      <c r="BC32" s="248"/>
      <c r="BD32" s="248"/>
      <c r="BE32" s="248"/>
      <c r="BF32" s="248"/>
      <c r="BG32" s="249"/>
      <c r="BJ32" s="230">
        <v>3</v>
      </c>
      <c r="BK32" s="230"/>
      <c r="BL32" s="243" t="s">
        <v>36</v>
      </c>
      <c r="BM32" s="244"/>
      <c r="BN32" s="244"/>
      <c r="BO32" s="244"/>
      <c r="BP32" s="244"/>
      <c r="BQ32" s="244"/>
      <c r="BR32" s="244"/>
      <c r="BS32" s="244"/>
      <c r="BT32" s="244"/>
      <c r="BU32" s="244"/>
      <c r="BV32" s="244"/>
      <c r="BW32" s="244"/>
      <c r="BX32" s="244"/>
      <c r="BY32" s="244"/>
      <c r="BZ32" s="244"/>
      <c r="CA32" s="244"/>
      <c r="CB32" s="244"/>
      <c r="CC32" s="244"/>
      <c r="CD32" s="244"/>
      <c r="CE32" s="244"/>
      <c r="CF32" s="244"/>
      <c r="CG32" s="244"/>
      <c r="CH32" s="244"/>
      <c r="CI32" s="244"/>
      <c r="CJ32" s="244"/>
      <c r="CK32" s="245"/>
    </row>
    <row r="33" spans="1:89" x14ac:dyDescent="0.3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24"/>
      <c r="O33" s="24"/>
      <c r="P33" s="24"/>
      <c r="Q33" s="24"/>
      <c r="R33" s="24"/>
      <c r="S33" s="24"/>
      <c r="T33" s="25">
        <f t="shared" si="0"/>
        <v>2</v>
      </c>
      <c r="V33" s="233">
        <f>IF(AY33=0,0,INDEX('Aux Datos 1'!$AT:$BF,MATCH('Aux Datos 1'!$AT$8,'Aux Datos 1'!$AT:$AT,0),MATCH(LEFT(X33,3),'Aux Datos 1'!$AT$7:$BF$7,0)))</f>
        <v>2</v>
      </c>
      <c r="W33" s="234"/>
      <c r="X33" s="253" t="s">
        <v>99</v>
      </c>
      <c r="Y33" s="254"/>
      <c r="Z33" s="254"/>
      <c r="AA33" s="254"/>
      <c r="AB33" s="254"/>
      <c r="AC33" s="254"/>
      <c r="AD33" s="254"/>
      <c r="AE33" s="254"/>
      <c r="AF33" s="255"/>
      <c r="AG33" s="240">
        <f>+'Aux Datos 1'!AB8</f>
        <v>10</v>
      </c>
      <c r="AH33" s="241"/>
      <c r="AI33" s="241"/>
      <c r="AJ33" s="241"/>
      <c r="AK33" s="241"/>
      <c r="AL33" s="241"/>
      <c r="AM33" s="241"/>
      <c r="AN33" s="241"/>
      <c r="AO33" s="242"/>
      <c r="AP33" s="240">
        <f>'Aux Datos 2'!$O$44</f>
        <v>12</v>
      </c>
      <c r="AQ33" s="241"/>
      <c r="AR33" s="241"/>
      <c r="AS33" s="241"/>
      <c r="AT33" s="241"/>
      <c r="AU33" s="241"/>
      <c r="AV33" s="241"/>
      <c r="AW33" s="241"/>
      <c r="AX33" s="242"/>
      <c r="AY33" s="250">
        <f>+'Aux Datos 1'!AQ8</f>
        <v>0.83333333333333337</v>
      </c>
      <c r="AZ33" s="251"/>
      <c r="BA33" s="251"/>
      <c r="BB33" s="251"/>
      <c r="BC33" s="251"/>
      <c r="BD33" s="251"/>
      <c r="BE33" s="251"/>
      <c r="BF33" s="251"/>
      <c r="BG33" s="252"/>
      <c r="BJ33" s="230"/>
      <c r="BK33" s="230"/>
      <c r="BL33" s="21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3"/>
    </row>
    <row r="34" spans="1:89" x14ac:dyDescent="0.3">
      <c r="A34" s="14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BG34" s="16"/>
    </row>
    <row r="35" spans="1:89" ht="15" customHeight="1" x14ac:dyDescent="0.3"/>
    <row r="36" spans="1:89" ht="15" customHeight="1" x14ac:dyDescent="0.3"/>
    <row r="37" spans="1:89" ht="15" customHeight="1" x14ac:dyDescent="0.3"/>
    <row r="38" spans="1:89" ht="15" customHeight="1" x14ac:dyDescent="0.3"/>
    <row r="39" spans="1:89" ht="15" customHeight="1" x14ac:dyDescent="0.3"/>
    <row r="40" spans="1:89" ht="15" customHeight="1" x14ac:dyDescent="0.3"/>
    <row r="41" spans="1:89" ht="15" customHeight="1" x14ac:dyDescent="0.3"/>
    <row r="42" spans="1:89" ht="15" customHeight="1" x14ac:dyDescent="0.3"/>
    <row r="43" spans="1:89" ht="15" customHeight="1" x14ac:dyDescent="0.3"/>
    <row r="44" spans="1:89" ht="15" customHeight="1" x14ac:dyDescent="0.3"/>
    <row r="45" spans="1:89" ht="15" customHeight="1" x14ac:dyDescent="0.3"/>
    <row r="46" spans="1:89" ht="15" customHeight="1" x14ac:dyDescent="0.3"/>
    <row r="47" spans="1:89" ht="15" customHeight="1" x14ac:dyDescent="0.3"/>
    <row r="48" spans="1:89" ht="15" customHeight="1" x14ac:dyDescent="0.3"/>
    <row r="49" ht="15" customHeight="1" x14ac:dyDescent="0.3"/>
    <row r="50" ht="15" customHeight="1" x14ac:dyDescent="0.3"/>
  </sheetData>
  <customSheetViews>
    <customSheetView guid="{866E79C6-ED26-4269-9589-BDD48744743B}" showGridLines="0" showRowCol="0" hiddenRows="1" hiddenColumns="1">
      <selection activeCell="A2" sqref="A2"/>
      <pageMargins left="0.59375" right="0.511811024" top="0.78740157499999996" bottom="0.78740157499999996" header="0.31496062000000002" footer="0.31496062000000002"/>
      <pageSetup paperSize="9" orientation="landscape" horizontalDpi="4294967293" verticalDpi="4294967293" r:id="rId1"/>
    </customSheetView>
  </customSheetViews>
  <mergeCells count="82">
    <mergeCell ref="R22:S22"/>
    <mergeCell ref="R23:S23"/>
    <mergeCell ref="N23:O23"/>
    <mergeCell ref="AG32:AO32"/>
    <mergeCell ref="AP32:AX32"/>
    <mergeCell ref="AG28:AO28"/>
    <mergeCell ref="AP28:AX28"/>
    <mergeCell ref="AG24:AO24"/>
    <mergeCell ref="AP24:AX24"/>
    <mergeCell ref="X30:AF30"/>
    <mergeCell ref="AG27:AO27"/>
    <mergeCell ref="AP27:AX27"/>
    <mergeCell ref="V22:W22"/>
    <mergeCell ref="X23:AF23"/>
    <mergeCell ref="AG29:AO29"/>
    <mergeCell ref="AP29:AX29"/>
    <mergeCell ref="AG33:AO33"/>
    <mergeCell ref="AP33:AX33"/>
    <mergeCell ref="AY33:BG33"/>
    <mergeCell ref="AG30:AO30"/>
    <mergeCell ref="AP30:AX30"/>
    <mergeCell ref="AY30:BG30"/>
    <mergeCell ref="AG31:AO31"/>
    <mergeCell ref="AP31:AX31"/>
    <mergeCell ref="AY31:BG31"/>
    <mergeCell ref="AP25:AX25"/>
    <mergeCell ref="AY22:BG22"/>
    <mergeCell ref="X21:AF21"/>
    <mergeCell ref="AG21:AO21"/>
    <mergeCell ref="AP21:AX21"/>
    <mergeCell ref="AY21:BG21"/>
    <mergeCell ref="X22:AF22"/>
    <mergeCell ref="AG22:AO22"/>
    <mergeCell ref="AP22:AX22"/>
    <mergeCell ref="X33:AF33"/>
    <mergeCell ref="X24:AF24"/>
    <mergeCell ref="X25:AF25"/>
    <mergeCell ref="X26:AF26"/>
    <mergeCell ref="X27:AF27"/>
    <mergeCell ref="X28:AF28"/>
    <mergeCell ref="X31:AF31"/>
    <mergeCell ref="X32:AF32"/>
    <mergeCell ref="X29:AF29"/>
    <mergeCell ref="BJ32:BK33"/>
    <mergeCell ref="BL28:CK28"/>
    <mergeCell ref="BL30:CK30"/>
    <mergeCell ref="BL32:CK32"/>
    <mergeCell ref="AY23:BG23"/>
    <mergeCell ref="BJ30:BK31"/>
    <mergeCell ref="AY24:BG24"/>
    <mergeCell ref="AY25:BG25"/>
    <mergeCell ref="AY26:BG26"/>
    <mergeCell ref="AY27:BG27"/>
    <mergeCell ref="AY28:BG28"/>
    <mergeCell ref="AY29:BG29"/>
    <mergeCell ref="AY32:BG32"/>
    <mergeCell ref="V33:W33"/>
    <mergeCell ref="V32:W32"/>
    <mergeCell ref="V31:W31"/>
    <mergeCell ref="V30:W30"/>
    <mergeCell ref="V29:W29"/>
    <mergeCell ref="A16:B16"/>
    <mergeCell ref="BJ10:CK16"/>
    <mergeCell ref="BJ19:CK25"/>
    <mergeCell ref="BJ28:BK29"/>
    <mergeCell ref="V28:W28"/>
    <mergeCell ref="V27:W27"/>
    <mergeCell ref="V26:W26"/>
    <mergeCell ref="V25:W25"/>
    <mergeCell ref="V24:W24"/>
    <mergeCell ref="V23:W23"/>
    <mergeCell ref="A12:B12"/>
    <mergeCell ref="AG23:AO23"/>
    <mergeCell ref="AP23:AX23"/>
    <mergeCell ref="AG26:AO26"/>
    <mergeCell ref="AP26:AX26"/>
    <mergeCell ref="AG25:AO25"/>
    <mergeCell ref="BX6:BZ7"/>
    <mergeCell ref="CA7:CL7"/>
    <mergeCell ref="B6:C6"/>
    <mergeCell ref="A10:B10"/>
    <mergeCell ref="A11:B11"/>
  </mergeCells>
  <conditionalFormatting sqref="A10:B10">
    <cfRule type="iconSet" priority="28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1:B11">
    <cfRule type="iconSet" priority="27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2:B12">
    <cfRule type="iconSet" priority="26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6:B16">
    <cfRule type="iconSet" priority="25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B6:C6">
    <cfRule type="iconSet" priority="29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2">
    <cfRule type="iconSet" priority="8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3">
    <cfRule type="iconSet" priority="4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4 V26 V28 V30 V32">
    <cfRule type="iconSet" priority="3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5 V27 V29 V31 V33">
    <cfRule type="iconSet" priority="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2:W22">
    <cfRule type="iconSet" priority="7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2:W33">
    <cfRule type="iconSet" priority="24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4:W24 V26:W26 V28:W28 V30:W30 V32:W32">
    <cfRule type="iconSet" priority="2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BJ28:BK29">
    <cfRule type="iconSet" priority="17">
      <iconSet iconSet="3Flags" showValue="0">
        <cfvo type="percent" val="0"/>
        <cfvo type="num" val="2"/>
        <cfvo type="num" val="3"/>
      </iconSet>
    </cfRule>
  </conditionalFormatting>
  <conditionalFormatting sqref="BJ30:BK31">
    <cfRule type="iconSet" priority="16">
      <iconSet iconSet="3Flags" showValue="0">
        <cfvo type="percent" val="0"/>
        <cfvo type="num" val="2"/>
        <cfvo type="num" val="3"/>
      </iconSet>
    </cfRule>
  </conditionalFormatting>
  <conditionalFormatting sqref="BJ32:BK33">
    <cfRule type="iconSet" priority="15">
      <iconSet iconSet="3Flags" showValue="0">
        <cfvo type="percent" val="0"/>
        <cfvo type="num" val="2"/>
        <cfvo type="num" val="3"/>
      </iconSet>
    </cfRule>
  </conditionalFormatting>
  <pageMargins left="0.19685039370078741" right="0.19685039370078741" top="0.78740157480314965" bottom="0.78740157480314965" header="0.31496062992125984" footer="0.31496062992125984"/>
  <pageSetup paperSize="9" scale="93" orientation="landscape" horizontalDpi="4294967293" verticalDpi="4294967293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11">
    <tabColor theme="4" tint="0.79998168889431442"/>
    <pageSetUpPr fitToPage="1"/>
  </sheetPr>
  <dimension ref="A1:CL50"/>
  <sheetViews>
    <sheetView showGridLines="0" showRowColHeaders="0" workbookViewId="0"/>
  </sheetViews>
  <sheetFormatPr baseColWidth="10" defaultColWidth="9.109375" defaultRowHeight="14.4" x14ac:dyDescent="0.3"/>
  <cols>
    <col min="1" max="90" width="1.6640625" style="1" customWidth="1"/>
    <col min="91" max="116" width="9.109375" style="1" customWidth="1"/>
    <col min="117" max="16384" width="9.109375" style="1"/>
  </cols>
  <sheetData>
    <row r="1" spans="1:90" s="72" customFormat="1" ht="15" customHeight="1" x14ac:dyDescent="0.3"/>
    <row r="2" spans="1:90" s="72" customFormat="1" ht="15" customHeight="1" x14ac:dyDescent="0.3"/>
    <row r="3" spans="1:90" s="72" customFormat="1" ht="15" customHeight="1" x14ac:dyDescent="0.3"/>
    <row r="4" spans="1:90" s="72" customFormat="1" ht="15" customHeight="1" x14ac:dyDescent="0.3"/>
    <row r="5" spans="1:90" s="72" customFormat="1" ht="15" customHeight="1" x14ac:dyDescent="0.3"/>
    <row r="6" spans="1:90" s="72" customFormat="1" ht="15" customHeight="1" x14ac:dyDescent="0.3">
      <c r="B6" s="208">
        <f>+Financiera1!B6:C6</f>
        <v>2</v>
      </c>
      <c r="C6" s="208"/>
      <c r="E6" s="150" t="s">
        <v>145</v>
      </c>
      <c r="BX6" s="218"/>
      <c r="BY6" s="218"/>
      <c r="BZ6" s="218"/>
    </row>
    <row r="7" spans="1:90" s="72" customFormat="1" ht="15" customHeight="1" x14ac:dyDescent="0.3">
      <c r="BX7" s="218"/>
      <c r="BY7" s="218"/>
      <c r="BZ7" s="218"/>
      <c r="CA7" s="219"/>
      <c r="CB7" s="219"/>
      <c r="CC7" s="219"/>
      <c r="CD7" s="219"/>
      <c r="CE7" s="219"/>
      <c r="CF7" s="219"/>
      <c r="CG7" s="219"/>
      <c r="CH7" s="219"/>
      <c r="CI7" s="219"/>
      <c r="CJ7" s="219"/>
      <c r="CK7" s="219"/>
      <c r="CL7" s="219"/>
    </row>
    <row r="8" spans="1:90" x14ac:dyDescent="0.3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7"/>
    </row>
    <row r="9" spans="1:90" x14ac:dyDescent="0.3">
      <c r="A9" s="11" t="s">
        <v>78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7"/>
      <c r="Y9" s="10" t="s">
        <v>85</v>
      </c>
      <c r="BM9" s="10" t="s">
        <v>86</v>
      </c>
    </row>
    <row r="10" spans="1:90" x14ac:dyDescent="0.3">
      <c r="A10" s="220">
        <f>+Financiera1!A16:B16</f>
        <v>2</v>
      </c>
      <c r="B10" s="220"/>
      <c r="C10" s="9" t="str">
        <f>+'Aux Datos 1'!BI8</f>
        <v>Mejorar Rentab.</v>
      </c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7"/>
      <c r="BJ10" s="221"/>
      <c r="BK10" s="222"/>
      <c r="BL10" s="222"/>
      <c r="BM10" s="222"/>
      <c r="BN10" s="222"/>
      <c r="BO10" s="222"/>
      <c r="BP10" s="222"/>
      <c r="BQ10" s="222"/>
      <c r="BR10" s="222"/>
      <c r="BS10" s="222"/>
      <c r="BT10" s="222"/>
      <c r="BU10" s="222"/>
      <c r="BV10" s="222"/>
      <c r="BW10" s="222"/>
      <c r="BX10" s="222"/>
      <c r="BY10" s="222"/>
      <c r="BZ10" s="222"/>
      <c r="CA10" s="222"/>
      <c r="CB10" s="222"/>
      <c r="CC10" s="222"/>
      <c r="CD10" s="222"/>
      <c r="CE10" s="222"/>
      <c r="CF10" s="222"/>
      <c r="CG10" s="222"/>
      <c r="CH10" s="222"/>
      <c r="CI10" s="222"/>
      <c r="CJ10" s="222"/>
      <c r="CK10" s="223"/>
    </row>
    <row r="11" spans="1:90" x14ac:dyDescent="0.3">
      <c r="A11" s="208">
        <f>+Financiera2!A16:B16</f>
        <v>2</v>
      </c>
      <c r="B11" s="208"/>
      <c r="C11" s="151" t="str">
        <f>+'Aux Datos 1'!BI9</f>
        <v>Maximizar Bº Accionistas</v>
      </c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152"/>
      <c r="BJ11" s="224"/>
      <c r="BK11" s="225"/>
      <c r="BL11" s="225"/>
      <c r="BM11" s="225"/>
      <c r="BN11" s="225"/>
      <c r="BO11" s="225"/>
      <c r="BP11" s="225"/>
      <c r="BQ11" s="225"/>
      <c r="BR11" s="225"/>
      <c r="BS11" s="225"/>
      <c r="BT11" s="225"/>
      <c r="BU11" s="225"/>
      <c r="BV11" s="225"/>
      <c r="BW11" s="225"/>
      <c r="BX11" s="225"/>
      <c r="BY11" s="225"/>
      <c r="BZ11" s="225"/>
      <c r="CA11" s="225"/>
      <c r="CB11" s="225"/>
      <c r="CC11" s="225"/>
      <c r="CD11" s="225"/>
      <c r="CE11" s="225"/>
      <c r="CF11" s="225"/>
      <c r="CG11" s="225"/>
      <c r="CH11" s="225"/>
      <c r="CI11" s="225"/>
      <c r="CJ11" s="225"/>
      <c r="CK11" s="226"/>
    </row>
    <row r="12" spans="1:90" x14ac:dyDescent="0.3">
      <c r="A12" s="220">
        <f>+Financiera3!A16:B16</f>
        <v>3</v>
      </c>
      <c r="B12" s="220"/>
      <c r="C12" s="8" t="str">
        <f>+'Aux Datos 1'!BI10</f>
        <v>Reducir Activos</v>
      </c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7"/>
      <c r="BJ12" s="224"/>
      <c r="BK12" s="225"/>
      <c r="BL12" s="225"/>
      <c r="BM12" s="225"/>
      <c r="BN12" s="225"/>
      <c r="BO12" s="225"/>
      <c r="BP12" s="225"/>
      <c r="BQ12" s="225"/>
      <c r="BR12" s="225"/>
      <c r="BS12" s="225"/>
      <c r="BT12" s="225"/>
      <c r="BU12" s="225"/>
      <c r="BV12" s="225"/>
      <c r="BW12" s="225"/>
      <c r="BX12" s="225"/>
      <c r="BY12" s="225"/>
      <c r="BZ12" s="225"/>
      <c r="CA12" s="225"/>
      <c r="CB12" s="225"/>
      <c r="CC12" s="225"/>
      <c r="CD12" s="225"/>
      <c r="CE12" s="225"/>
      <c r="CF12" s="225"/>
      <c r="CG12" s="225"/>
      <c r="CH12" s="225"/>
      <c r="CI12" s="225"/>
      <c r="CJ12" s="225"/>
      <c r="CK12" s="226"/>
    </row>
    <row r="13" spans="1:90" x14ac:dyDescent="0.3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7"/>
      <c r="BJ13" s="224"/>
      <c r="BK13" s="225"/>
      <c r="BL13" s="225"/>
      <c r="BM13" s="225"/>
      <c r="BN13" s="225"/>
      <c r="BO13" s="225"/>
      <c r="BP13" s="225"/>
      <c r="BQ13" s="225"/>
      <c r="BR13" s="225"/>
      <c r="BS13" s="225"/>
      <c r="BT13" s="225"/>
      <c r="BU13" s="225"/>
      <c r="BV13" s="225"/>
      <c r="BW13" s="225"/>
      <c r="BX13" s="225"/>
      <c r="BY13" s="225"/>
      <c r="BZ13" s="225"/>
      <c r="CA13" s="225"/>
      <c r="CB13" s="225"/>
      <c r="CC13" s="225"/>
      <c r="CD13" s="225"/>
      <c r="CE13" s="225"/>
      <c r="CF13" s="225"/>
      <c r="CG13" s="225"/>
      <c r="CH13" s="225"/>
      <c r="CI13" s="225"/>
      <c r="CJ13" s="225"/>
      <c r="CK13" s="226"/>
    </row>
    <row r="14" spans="1:90" x14ac:dyDescent="0.3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7"/>
      <c r="BJ14" s="224"/>
      <c r="BK14" s="225"/>
      <c r="BL14" s="225"/>
      <c r="BM14" s="225"/>
      <c r="BN14" s="225"/>
      <c r="BO14" s="225"/>
      <c r="BP14" s="225"/>
      <c r="BQ14" s="225"/>
      <c r="BR14" s="225"/>
      <c r="BS14" s="225"/>
      <c r="BT14" s="225"/>
      <c r="BU14" s="225"/>
      <c r="BV14" s="225"/>
      <c r="BW14" s="225"/>
      <c r="BX14" s="225"/>
      <c r="BY14" s="225"/>
      <c r="BZ14" s="225"/>
      <c r="CA14" s="225"/>
      <c r="CB14" s="225"/>
      <c r="CC14" s="225"/>
      <c r="CD14" s="225"/>
      <c r="CE14" s="225"/>
      <c r="CF14" s="225"/>
      <c r="CG14" s="225"/>
      <c r="CH14" s="225"/>
      <c r="CI14" s="225"/>
      <c r="CJ14" s="225"/>
      <c r="CK14" s="226"/>
    </row>
    <row r="15" spans="1:90" x14ac:dyDescent="0.3">
      <c r="A15" s="12" t="s">
        <v>28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7"/>
      <c r="BJ15" s="224"/>
      <c r="BK15" s="225"/>
      <c r="BL15" s="225"/>
      <c r="BM15" s="225"/>
      <c r="BN15" s="225"/>
      <c r="BO15" s="225"/>
      <c r="BP15" s="225"/>
      <c r="BQ15" s="225"/>
      <c r="BR15" s="225"/>
      <c r="BS15" s="225"/>
      <c r="BT15" s="225"/>
      <c r="BU15" s="225"/>
      <c r="BV15" s="225"/>
      <c r="BW15" s="225"/>
      <c r="BX15" s="225"/>
      <c r="BY15" s="225"/>
      <c r="BZ15" s="225"/>
      <c r="CA15" s="225"/>
      <c r="CB15" s="225"/>
      <c r="CC15" s="225"/>
      <c r="CD15" s="225"/>
      <c r="CE15" s="225"/>
      <c r="CF15" s="225"/>
      <c r="CG15" s="225"/>
      <c r="CH15" s="225"/>
      <c r="CI15" s="225"/>
      <c r="CJ15" s="225"/>
      <c r="CK15" s="226"/>
    </row>
    <row r="16" spans="1:90" x14ac:dyDescent="0.3">
      <c r="A16" s="220">
        <f>IF(Q23&lt;1.8,1,IF(Q23&gt;2.8,3,IF(Q23&lt;2.8&gt;1.8,2,0)))</f>
        <v>2</v>
      </c>
      <c r="B16" s="220"/>
      <c r="C16" s="4" t="str">
        <f>Reales!C12</f>
        <v>+</v>
      </c>
      <c r="D16" s="4" t="str">
        <f>Reales!D12</f>
        <v>Bº por Accion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7"/>
      <c r="BJ16" s="227"/>
      <c r="BK16" s="228"/>
      <c r="BL16" s="228"/>
      <c r="BM16" s="228"/>
      <c r="BN16" s="228"/>
      <c r="BO16" s="228"/>
      <c r="BP16" s="228"/>
      <c r="BQ16" s="228"/>
      <c r="BR16" s="228"/>
      <c r="BS16" s="228"/>
      <c r="BT16" s="228"/>
      <c r="BU16" s="228"/>
      <c r="BV16" s="228"/>
      <c r="BW16" s="228"/>
      <c r="BX16" s="228"/>
      <c r="BY16" s="228"/>
      <c r="BZ16" s="228"/>
      <c r="CA16" s="228"/>
      <c r="CB16" s="228"/>
      <c r="CC16" s="228"/>
      <c r="CD16" s="228"/>
      <c r="CE16" s="228"/>
      <c r="CF16" s="228"/>
      <c r="CG16" s="228"/>
      <c r="CH16" s="228"/>
      <c r="CI16" s="228"/>
      <c r="CJ16" s="228"/>
      <c r="CK16" s="229"/>
    </row>
    <row r="17" spans="1:89" x14ac:dyDescent="0.3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7"/>
    </row>
    <row r="18" spans="1:89" x14ac:dyDescent="0.3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7"/>
      <c r="BM18" s="10" t="s">
        <v>87</v>
      </c>
    </row>
    <row r="19" spans="1:89" x14ac:dyDescent="0.3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7"/>
      <c r="BJ19" s="221"/>
      <c r="BK19" s="222"/>
      <c r="BL19" s="222"/>
      <c r="BM19" s="222"/>
      <c r="BN19" s="222"/>
      <c r="BO19" s="222"/>
      <c r="BP19" s="222"/>
      <c r="BQ19" s="222"/>
      <c r="BR19" s="222"/>
      <c r="BS19" s="222"/>
      <c r="BT19" s="222"/>
      <c r="BU19" s="222"/>
      <c r="BV19" s="222"/>
      <c r="BW19" s="222"/>
      <c r="BX19" s="222"/>
      <c r="BY19" s="222"/>
      <c r="BZ19" s="222"/>
      <c r="CA19" s="222"/>
      <c r="CB19" s="222"/>
      <c r="CC19" s="222"/>
      <c r="CD19" s="222"/>
      <c r="CE19" s="222"/>
      <c r="CF19" s="222"/>
      <c r="CG19" s="222"/>
      <c r="CH19" s="222"/>
      <c r="CI19" s="222"/>
      <c r="CJ19" s="222"/>
      <c r="CK19" s="223"/>
    </row>
    <row r="20" spans="1:89" x14ac:dyDescent="0.3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7"/>
      <c r="BJ20" s="224"/>
      <c r="BK20" s="225"/>
      <c r="BL20" s="225"/>
      <c r="BM20" s="225"/>
      <c r="BN20" s="225"/>
      <c r="BO20" s="225"/>
      <c r="BP20" s="225"/>
      <c r="BQ20" s="225"/>
      <c r="BR20" s="225"/>
      <c r="BS20" s="225"/>
      <c r="BT20" s="225"/>
      <c r="BU20" s="225"/>
      <c r="BV20" s="225"/>
      <c r="BW20" s="225"/>
      <c r="BX20" s="225"/>
      <c r="BY20" s="225"/>
      <c r="BZ20" s="225"/>
      <c r="CA20" s="225"/>
      <c r="CB20" s="225"/>
      <c r="CC20" s="225"/>
      <c r="CD20" s="225"/>
      <c r="CE20" s="225"/>
      <c r="CF20" s="225"/>
      <c r="CG20" s="225"/>
      <c r="CH20" s="225"/>
      <c r="CI20" s="225"/>
      <c r="CJ20" s="225"/>
      <c r="CK20" s="226"/>
    </row>
    <row r="21" spans="1:89" x14ac:dyDescent="0.3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7"/>
      <c r="X21" s="260" t="s">
        <v>29</v>
      </c>
      <c r="Y21" s="260"/>
      <c r="Z21" s="260"/>
      <c r="AA21" s="260"/>
      <c r="AB21" s="260"/>
      <c r="AC21" s="260"/>
      <c r="AD21" s="260"/>
      <c r="AE21" s="260"/>
      <c r="AF21" s="260"/>
      <c r="AG21" s="260" t="s">
        <v>17</v>
      </c>
      <c r="AH21" s="260"/>
      <c r="AI21" s="260"/>
      <c r="AJ21" s="260"/>
      <c r="AK21" s="260"/>
      <c r="AL21" s="260"/>
      <c r="AM21" s="260"/>
      <c r="AN21" s="260"/>
      <c r="AO21" s="260"/>
      <c r="AP21" s="260" t="s">
        <v>0</v>
      </c>
      <c r="AQ21" s="260"/>
      <c r="AR21" s="260"/>
      <c r="AS21" s="260"/>
      <c r="AT21" s="260"/>
      <c r="AU21" s="260"/>
      <c r="AV21" s="260"/>
      <c r="AW21" s="260"/>
      <c r="AX21" s="260"/>
      <c r="AY21" s="260" t="s">
        <v>22</v>
      </c>
      <c r="AZ21" s="260"/>
      <c r="BA21" s="260"/>
      <c r="BB21" s="260"/>
      <c r="BC21" s="260"/>
      <c r="BD21" s="260"/>
      <c r="BE21" s="260"/>
      <c r="BF21" s="260"/>
      <c r="BG21" s="260"/>
      <c r="BJ21" s="224"/>
      <c r="BK21" s="225"/>
      <c r="BL21" s="225"/>
      <c r="BM21" s="225"/>
      <c r="BN21" s="225"/>
      <c r="BO21" s="225"/>
      <c r="BP21" s="225"/>
      <c r="BQ21" s="225"/>
      <c r="BR21" s="225"/>
      <c r="BS21" s="225"/>
      <c r="BT21" s="225"/>
      <c r="BU21" s="225"/>
      <c r="BV21" s="225"/>
      <c r="BW21" s="225"/>
      <c r="BX21" s="225"/>
      <c r="BY21" s="225"/>
      <c r="BZ21" s="225"/>
      <c r="CA21" s="225"/>
      <c r="CB21" s="225"/>
      <c r="CC21" s="225"/>
      <c r="CD21" s="225"/>
      <c r="CE21" s="225"/>
      <c r="CF21" s="225"/>
      <c r="CG21" s="225"/>
      <c r="CH21" s="225"/>
      <c r="CI21" s="225"/>
      <c r="CJ21" s="225"/>
      <c r="CK21" s="226"/>
    </row>
    <row r="22" spans="1:89" x14ac:dyDescent="0.3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24"/>
      <c r="P22" s="24"/>
      <c r="Q22" s="263">
        <f>COUNTIF(T22:T33,"&gt;0")</f>
        <v>12</v>
      </c>
      <c r="R22" s="263"/>
      <c r="S22" s="26"/>
      <c r="T22" s="25">
        <f t="shared" ref="T22:T33" si="0">IF(V22&lt;4,V22,0)</f>
        <v>3</v>
      </c>
      <c r="V22" s="264">
        <f>IF(AY22=0,0,INDEX('Aux Datos 1'!$AT:$BF,MATCH('Aux Datos 1'!$AT$9,'Aux Datos 1'!$AT:$AT,0),MATCH(LEFT(X22,3),'Aux Datos 1'!$AT$7:$BF$7,0)))</f>
        <v>3</v>
      </c>
      <c r="W22" s="264"/>
      <c r="X22" s="261" t="s">
        <v>89</v>
      </c>
      <c r="Y22" s="261"/>
      <c r="Z22" s="261"/>
      <c r="AA22" s="261"/>
      <c r="AB22" s="261"/>
      <c r="AC22" s="261"/>
      <c r="AD22" s="261"/>
      <c r="AE22" s="261"/>
      <c r="AF22" s="261"/>
      <c r="AG22" s="262">
        <f>'Aux Datos 2'!$D$52</f>
        <v>3</v>
      </c>
      <c r="AH22" s="262"/>
      <c r="AI22" s="262"/>
      <c r="AJ22" s="262"/>
      <c r="AK22" s="262"/>
      <c r="AL22" s="262"/>
      <c r="AM22" s="262"/>
      <c r="AN22" s="262"/>
      <c r="AO22" s="262"/>
      <c r="AP22" s="262">
        <f>'Aux Datos 2'!$D$51</f>
        <v>3</v>
      </c>
      <c r="AQ22" s="262"/>
      <c r="AR22" s="262"/>
      <c r="AS22" s="262"/>
      <c r="AT22" s="262"/>
      <c r="AU22" s="262"/>
      <c r="AV22" s="262"/>
      <c r="AW22" s="262"/>
      <c r="AX22" s="262"/>
      <c r="AY22" s="259">
        <f>+'Aux Datos 1'!AF9</f>
        <v>1</v>
      </c>
      <c r="AZ22" s="259"/>
      <c r="BA22" s="259"/>
      <c r="BB22" s="259"/>
      <c r="BC22" s="259"/>
      <c r="BD22" s="259"/>
      <c r="BE22" s="259"/>
      <c r="BF22" s="259"/>
      <c r="BG22" s="259"/>
      <c r="BJ22" s="224"/>
      <c r="BK22" s="225"/>
      <c r="BL22" s="225"/>
      <c r="BM22" s="225"/>
      <c r="BN22" s="225"/>
      <c r="BO22" s="225"/>
      <c r="BP22" s="225"/>
      <c r="BQ22" s="225"/>
      <c r="BR22" s="225"/>
      <c r="BS22" s="225"/>
      <c r="BT22" s="225"/>
      <c r="BU22" s="225"/>
      <c r="BV22" s="225"/>
      <c r="BW22" s="225"/>
      <c r="BX22" s="225"/>
      <c r="BY22" s="225"/>
      <c r="BZ22" s="225"/>
      <c r="CA22" s="225"/>
      <c r="CB22" s="225"/>
      <c r="CC22" s="225"/>
      <c r="CD22" s="225"/>
      <c r="CE22" s="225"/>
      <c r="CF22" s="225"/>
      <c r="CG22" s="225"/>
      <c r="CH22" s="225"/>
      <c r="CI22" s="225"/>
      <c r="CJ22" s="225"/>
      <c r="CK22" s="226"/>
    </row>
    <row r="23" spans="1:89" x14ac:dyDescent="0.3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263"/>
      <c r="P23" s="263"/>
      <c r="Q23" s="24">
        <f>IF(R23=0,0,R23/Q22)</f>
        <v>2.5</v>
      </c>
      <c r="R23" s="263">
        <f>SUM(T22:T33)</f>
        <v>30</v>
      </c>
      <c r="S23" s="263"/>
      <c r="T23" s="25">
        <f t="shared" si="0"/>
        <v>3</v>
      </c>
      <c r="V23" s="267">
        <f>IF(AY23=0,0,INDEX('Aux Datos 1'!$AT:$BF,MATCH('Aux Datos 1'!$AT$9,'Aux Datos 1'!$AT:$AT,0),MATCH(LEFT(X23,3),'Aux Datos 1'!$AT$7:$BF$7,0)))</f>
        <v>3</v>
      </c>
      <c r="W23" s="267"/>
      <c r="X23" s="265" t="s">
        <v>90</v>
      </c>
      <c r="Y23" s="266"/>
      <c r="Z23" s="266"/>
      <c r="AA23" s="266"/>
      <c r="AB23" s="266"/>
      <c r="AC23" s="266"/>
      <c r="AD23" s="266"/>
      <c r="AE23" s="266"/>
      <c r="AF23" s="266"/>
      <c r="AG23" s="236">
        <f>'Aux Datos 2'!$E$52</f>
        <v>3</v>
      </c>
      <c r="AH23" s="236"/>
      <c r="AI23" s="236"/>
      <c r="AJ23" s="236"/>
      <c r="AK23" s="236"/>
      <c r="AL23" s="236"/>
      <c r="AM23" s="236"/>
      <c r="AN23" s="236"/>
      <c r="AO23" s="236"/>
      <c r="AP23" s="236">
        <f>'Aux Datos 2'!$E$51</f>
        <v>3</v>
      </c>
      <c r="AQ23" s="236"/>
      <c r="AR23" s="236"/>
      <c r="AS23" s="236"/>
      <c r="AT23" s="236"/>
      <c r="AU23" s="236"/>
      <c r="AV23" s="236"/>
      <c r="AW23" s="236"/>
      <c r="AX23" s="236"/>
      <c r="AY23" s="246">
        <f>+'Aux Datos 1'!AG9</f>
        <v>1</v>
      </c>
      <c r="AZ23" s="246"/>
      <c r="BA23" s="246"/>
      <c r="BB23" s="246"/>
      <c r="BC23" s="246"/>
      <c r="BD23" s="246"/>
      <c r="BE23" s="246"/>
      <c r="BF23" s="246"/>
      <c r="BG23" s="246"/>
      <c r="BJ23" s="224"/>
      <c r="BK23" s="225"/>
      <c r="BL23" s="225"/>
      <c r="BM23" s="225"/>
      <c r="BN23" s="225"/>
      <c r="BO23" s="225"/>
      <c r="BP23" s="225"/>
      <c r="BQ23" s="225"/>
      <c r="BR23" s="225"/>
      <c r="BS23" s="225"/>
      <c r="BT23" s="225"/>
      <c r="BU23" s="225"/>
      <c r="BV23" s="225"/>
      <c r="BW23" s="225"/>
      <c r="BX23" s="225"/>
      <c r="BY23" s="225"/>
      <c r="BZ23" s="225"/>
      <c r="CA23" s="225"/>
      <c r="CB23" s="225"/>
      <c r="CC23" s="225"/>
      <c r="CD23" s="225"/>
      <c r="CE23" s="225"/>
      <c r="CF23" s="225"/>
      <c r="CG23" s="225"/>
      <c r="CH23" s="225"/>
      <c r="CI23" s="225"/>
      <c r="CJ23" s="225"/>
      <c r="CK23" s="226"/>
    </row>
    <row r="24" spans="1:89" x14ac:dyDescent="0.3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263"/>
      <c r="P24" s="263"/>
      <c r="Q24" s="24"/>
      <c r="R24" s="24"/>
      <c r="S24" s="24"/>
      <c r="T24" s="25">
        <f t="shared" si="0"/>
        <v>3</v>
      </c>
      <c r="V24" s="264">
        <f>IF(AY24=0,0,INDEX('Aux Datos 1'!$AT:$BF,MATCH('Aux Datos 1'!$AT$9,'Aux Datos 1'!$AT:$AT,0),MATCH(LEFT(X24,3),'Aux Datos 1'!$AT$7:$BF$7,0)))</f>
        <v>3</v>
      </c>
      <c r="W24" s="264"/>
      <c r="X24" s="261" t="s">
        <v>91</v>
      </c>
      <c r="Y24" s="261"/>
      <c r="Z24" s="261"/>
      <c r="AA24" s="261"/>
      <c r="AB24" s="261"/>
      <c r="AC24" s="261"/>
      <c r="AD24" s="261"/>
      <c r="AE24" s="261"/>
      <c r="AF24" s="261"/>
      <c r="AG24" s="237">
        <f>'Aux Datos 2'!$F$52</f>
        <v>4</v>
      </c>
      <c r="AH24" s="238"/>
      <c r="AI24" s="238"/>
      <c r="AJ24" s="238"/>
      <c r="AK24" s="238"/>
      <c r="AL24" s="238"/>
      <c r="AM24" s="238"/>
      <c r="AN24" s="238"/>
      <c r="AO24" s="239"/>
      <c r="AP24" s="237">
        <f>'Aux Datos 2'!$F$51</f>
        <v>3</v>
      </c>
      <c r="AQ24" s="238"/>
      <c r="AR24" s="238"/>
      <c r="AS24" s="238"/>
      <c r="AT24" s="238"/>
      <c r="AU24" s="238"/>
      <c r="AV24" s="238"/>
      <c r="AW24" s="238"/>
      <c r="AX24" s="239"/>
      <c r="AY24" s="247">
        <f>+'Aux Datos 1'!AH9</f>
        <v>1.3333333333333333</v>
      </c>
      <c r="AZ24" s="248"/>
      <c r="BA24" s="248"/>
      <c r="BB24" s="248"/>
      <c r="BC24" s="248"/>
      <c r="BD24" s="248"/>
      <c r="BE24" s="248"/>
      <c r="BF24" s="248"/>
      <c r="BG24" s="249"/>
      <c r="BJ24" s="224"/>
      <c r="BK24" s="225"/>
      <c r="BL24" s="225"/>
      <c r="BM24" s="225"/>
      <c r="BN24" s="225"/>
      <c r="BO24" s="225"/>
      <c r="BP24" s="225"/>
      <c r="BQ24" s="225"/>
      <c r="BR24" s="225"/>
      <c r="BS24" s="225"/>
      <c r="BT24" s="225"/>
      <c r="BU24" s="225"/>
      <c r="BV24" s="225"/>
      <c r="BW24" s="225"/>
      <c r="BX24" s="225"/>
      <c r="BY24" s="225"/>
      <c r="BZ24" s="225"/>
      <c r="CA24" s="225"/>
      <c r="CB24" s="225"/>
      <c r="CC24" s="225"/>
      <c r="CD24" s="225"/>
      <c r="CE24" s="225"/>
      <c r="CF24" s="225"/>
      <c r="CG24" s="225"/>
      <c r="CH24" s="225"/>
      <c r="CI24" s="225"/>
      <c r="CJ24" s="225"/>
      <c r="CK24" s="226"/>
    </row>
    <row r="25" spans="1:89" x14ac:dyDescent="0.3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24"/>
      <c r="P25" s="24"/>
      <c r="Q25" s="24"/>
      <c r="R25" s="24"/>
      <c r="S25" s="24"/>
      <c r="T25" s="25">
        <f t="shared" si="0"/>
        <v>3</v>
      </c>
      <c r="V25" s="267">
        <f>IF(AY25=0,0,INDEX('Aux Datos 1'!$AT:$BF,MATCH('Aux Datos 1'!$AT$9,'Aux Datos 1'!$AT:$AT,0),MATCH(LEFT(X25,3),'Aux Datos 1'!$AT$7:$BF$7,0)))</f>
        <v>3</v>
      </c>
      <c r="W25" s="267"/>
      <c r="X25" s="265" t="s">
        <v>92</v>
      </c>
      <c r="Y25" s="265"/>
      <c r="Z25" s="265"/>
      <c r="AA25" s="265"/>
      <c r="AB25" s="265"/>
      <c r="AC25" s="265"/>
      <c r="AD25" s="265"/>
      <c r="AE25" s="265"/>
      <c r="AF25" s="265"/>
      <c r="AG25" s="240">
        <f>'Aux Datos 2'!$G$52</f>
        <v>4</v>
      </c>
      <c r="AH25" s="241"/>
      <c r="AI25" s="241"/>
      <c r="AJ25" s="241"/>
      <c r="AK25" s="241"/>
      <c r="AL25" s="241"/>
      <c r="AM25" s="241"/>
      <c r="AN25" s="241"/>
      <c r="AO25" s="242"/>
      <c r="AP25" s="240">
        <f>'Aux Datos 2'!$G$51</f>
        <v>3</v>
      </c>
      <c r="AQ25" s="241"/>
      <c r="AR25" s="241"/>
      <c r="AS25" s="241"/>
      <c r="AT25" s="241"/>
      <c r="AU25" s="241"/>
      <c r="AV25" s="241"/>
      <c r="AW25" s="241"/>
      <c r="AX25" s="242"/>
      <c r="AY25" s="250">
        <f>+'Aux Datos 1'!AI9</f>
        <v>1.3333333333333333</v>
      </c>
      <c r="AZ25" s="251"/>
      <c r="BA25" s="251"/>
      <c r="BB25" s="251"/>
      <c r="BC25" s="251"/>
      <c r="BD25" s="251"/>
      <c r="BE25" s="251"/>
      <c r="BF25" s="251"/>
      <c r="BG25" s="252"/>
      <c r="BJ25" s="227"/>
      <c r="BK25" s="228"/>
      <c r="BL25" s="228"/>
      <c r="BM25" s="228"/>
      <c r="BN25" s="228"/>
      <c r="BO25" s="228"/>
      <c r="BP25" s="228"/>
      <c r="BQ25" s="228"/>
      <c r="BR25" s="228"/>
      <c r="BS25" s="228"/>
      <c r="BT25" s="228"/>
      <c r="BU25" s="228"/>
      <c r="BV25" s="228"/>
      <c r="BW25" s="228"/>
      <c r="BX25" s="228"/>
      <c r="BY25" s="228"/>
      <c r="BZ25" s="228"/>
      <c r="CA25" s="228"/>
      <c r="CB25" s="228"/>
      <c r="CC25" s="228"/>
      <c r="CD25" s="228"/>
      <c r="CE25" s="228"/>
      <c r="CF25" s="228"/>
      <c r="CG25" s="228"/>
      <c r="CH25" s="228"/>
      <c r="CI25" s="228"/>
      <c r="CJ25" s="228"/>
      <c r="CK25" s="229"/>
    </row>
    <row r="26" spans="1:89" x14ac:dyDescent="0.3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24"/>
      <c r="P26" s="24"/>
      <c r="Q26" s="24"/>
      <c r="R26" s="24"/>
      <c r="S26" s="24"/>
      <c r="T26" s="25">
        <f t="shared" si="0"/>
        <v>3</v>
      </c>
      <c r="V26" s="264">
        <f>IF(AY26=0,0,INDEX('Aux Datos 1'!$AT:$BF,MATCH('Aux Datos 1'!$AT$9,'Aux Datos 1'!$AT:$AT,0),MATCH(LEFT(X26,3),'Aux Datos 1'!$AT$7:$BF$7,0)))</f>
        <v>3</v>
      </c>
      <c r="W26" s="264"/>
      <c r="X26" s="261" t="s">
        <v>93</v>
      </c>
      <c r="Y26" s="261"/>
      <c r="Z26" s="261"/>
      <c r="AA26" s="261"/>
      <c r="AB26" s="261"/>
      <c r="AC26" s="261"/>
      <c r="AD26" s="261"/>
      <c r="AE26" s="261"/>
      <c r="AF26" s="261"/>
      <c r="AG26" s="237">
        <f>'Aux Datos 2'!$H$52</f>
        <v>5</v>
      </c>
      <c r="AH26" s="238"/>
      <c r="AI26" s="238"/>
      <c r="AJ26" s="238"/>
      <c r="AK26" s="238"/>
      <c r="AL26" s="238"/>
      <c r="AM26" s="238"/>
      <c r="AN26" s="238"/>
      <c r="AO26" s="239"/>
      <c r="AP26" s="237">
        <f>'Aux Datos 2'!$H$51</f>
        <v>4</v>
      </c>
      <c r="AQ26" s="238"/>
      <c r="AR26" s="238"/>
      <c r="AS26" s="238"/>
      <c r="AT26" s="238"/>
      <c r="AU26" s="238"/>
      <c r="AV26" s="238"/>
      <c r="AW26" s="238"/>
      <c r="AX26" s="239"/>
      <c r="AY26" s="247">
        <f>+'Aux Datos 1'!AJ9</f>
        <v>1.25</v>
      </c>
      <c r="AZ26" s="248"/>
      <c r="BA26" s="248"/>
      <c r="BB26" s="248"/>
      <c r="BC26" s="248"/>
      <c r="BD26" s="248"/>
      <c r="BE26" s="248"/>
      <c r="BF26" s="248"/>
      <c r="BG26" s="249"/>
    </row>
    <row r="27" spans="1:89" x14ac:dyDescent="0.3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24"/>
      <c r="P27" s="24"/>
      <c r="Q27" s="24"/>
      <c r="R27" s="24"/>
      <c r="S27" s="24"/>
      <c r="T27" s="25">
        <f t="shared" si="0"/>
        <v>3</v>
      </c>
      <c r="V27" s="267">
        <f>IF(AY27=0,0,INDEX('Aux Datos 1'!$AT:$BF,MATCH('Aux Datos 1'!$AT$9,'Aux Datos 1'!$AT:$AT,0),MATCH(LEFT(X27,3),'Aux Datos 1'!$AT$7:$BF$7,0)))</f>
        <v>3</v>
      </c>
      <c r="W27" s="267"/>
      <c r="X27" s="265" t="s">
        <v>94</v>
      </c>
      <c r="Y27" s="265"/>
      <c r="Z27" s="265"/>
      <c r="AA27" s="265"/>
      <c r="AB27" s="265"/>
      <c r="AC27" s="265"/>
      <c r="AD27" s="265"/>
      <c r="AE27" s="265"/>
      <c r="AF27" s="265"/>
      <c r="AG27" s="240">
        <f>'Aux Datos 2'!$I$52</f>
        <v>5</v>
      </c>
      <c r="AH27" s="241"/>
      <c r="AI27" s="241"/>
      <c r="AJ27" s="241"/>
      <c r="AK27" s="241"/>
      <c r="AL27" s="241"/>
      <c r="AM27" s="241"/>
      <c r="AN27" s="241"/>
      <c r="AO27" s="242"/>
      <c r="AP27" s="240">
        <f>'Aux Datos 2'!$I$51</f>
        <v>4</v>
      </c>
      <c r="AQ27" s="241"/>
      <c r="AR27" s="241"/>
      <c r="AS27" s="241"/>
      <c r="AT27" s="241"/>
      <c r="AU27" s="241"/>
      <c r="AV27" s="241"/>
      <c r="AW27" s="241"/>
      <c r="AX27" s="242"/>
      <c r="AY27" s="250">
        <f>+'Aux Datos 1'!AK9</f>
        <v>1.25</v>
      </c>
      <c r="AZ27" s="251"/>
      <c r="BA27" s="251"/>
      <c r="BB27" s="251"/>
      <c r="BC27" s="251"/>
      <c r="BD27" s="251"/>
      <c r="BE27" s="251"/>
      <c r="BF27" s="251"/>
      <c r="BG27" s="252"/>
      <c r="BM27" s="10" t="s">
        <v>88</v>
      </c>
    </row>
    <row r="28" spans="1:89" x14ac:dyDescent="0.3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24"/>
      <c r="P28" s="24"/>
      <c r="Q28" s="24"/>
      <c r="R28" s="24"/>
      <c r="S28" s="24"/>
      <c r="T28" s="25">
        <f t="shared" si="0"/>
        <v>1</v>
      </c>
      <c r="V28" s="264">
        <f>IF(AY28=0,0,INDEX('Aux Datos 1'!$AT:$BF,MATCH('Aux Datos 1'!$AT$9,'Aux Datos 1'!$AT:$AT,0),MATCH(LEFT(X28,3),'Aux Datos 1'!$AT$7:$BF$7,0)))</f>
        <v>1</v>
      </c>
      <c r="W28" s="264"/>
      <c r="X28" s="261" t="s">
        <v>95</v>
      </c>
      <c r="Y28" s="261"/>
      <c r="Z28" s="261"/>
      <c r="AA28" s="261"/>
      <c r="AB28" s="261"/>
      <c r="AC28" s="261"/>
      <c r="AD28" s="261"/>
      <c r="AE28" s="261"/>
      <c r="AF28" s="261"/>
      <c r="AG28" s="237">
        <f>'Aux Datos 2'!$J$52</f>
        <v>2</v>
      </c>
      <c r="AH28" s="238"/>
      <c r="AI28" s="238"/>
      <c r="AJ28" s="238"/>
      <c r="AK28" s="238"/>
      <c r="AL28" s="238"/>
      <c r="AM28" s="238"/>
      <c r="AN28" s="238"/>
      <c r="AO28" s="239"/>
      <c r="AP28" s="237">
        <f>'Aux Datos 2'!$J$51</f>
        <v>4</v>
      </c>
      <c r="AQ28" s="238"/>
      <c r="AR28" s="238"/>
      <c r="AS28" s="238"/>
      <c r="AT28" s="238"/>
      <c r="AU28" s="238"/>
      <c r="AV28" s="238"/>
      <c r="AW28" s="238"/>
      <c r="AX28" s="239"/>
      <c r="AY28" s="247">
        <f>+'Aux Datos 1'!AL9</f>
        <v>0.5</v>
      </c>
      <c r="AZ28" s="248"/>
      <c r="BA28" s="248"/>
      <c r="BB28" s="248"/>
      <c r="BC28" s="248"/>
      <c r="BD28" s="248"/>
      <c r="BE28" s="248"/>
      <c r="BF28" s="248"/>
      <c r="BG28" s="249"/>
      <c r="BJ28" s="230">
        <v>3</v>
      </c>
      <c r="BK28" s="230"/>
      <c r="BL28" s="243" t="s">
        <v>31</v>
      </c>
      <c r="BM28" s="244"/>
      <c r="BN28" s="244"/>
      <c r="BO28" s="244"/>
      <c r="BP28" s="244"/>
      <c r="BQ28" s="244"/>
      <c r="BR28" s="244"/>
      <c r="BS28" s="244"/>
      <c r="BT28" s="244"/>
      <c r="BU28" s="244"/>
      <c r="BV28" s="244"/>
      <c r="BW28" s="244"/>
      <c r="BX28" s="244"/>
      <c r="BY28" s="244"/>
      <c r="BZ28" s="244"/>
      <c r="CA28" s="244"/>
      <c r="CB28" s="244"/>
      <c r="CC28" s="244"/>
      <c r="CD28" s="244"/>
      <c r="CE28" s="244"/>
      <c r="CF28" s="244"/>
      <c r="CG28" s="244"/>
      <c r="CH28" s="244"/>
      <c r="CI28" s="244"/>
      <c r="CJ28" s="244"/>
      <c r="CK28" s="245"/>
    </row>
    <row r="29" spans="1:89" x14ac:dyDescent="0.3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24"/>
      <c r="P29" s="24"/>
      <c r="Q29" s="24"/>
      <c r="R29" s="24"/>
      <c r="S29" s="24"/>
      <c r="T29" s="25">
        <f t="shared" si="0"/>
        <v>3</v>
      </c>
      <c r="V29" s="267">
        <f>IF(AY29=0,0,INDEX('Aux Datos 1'!$AT:$BF,MATCH('Aux Datos 1'!$AT$9,'Aux Datos 1'!$AT:$AT,0),MATCH(LEFT(X29,3),'Aux Datos 1'!$AT$7:$BF$7,0)))</f>
        <v>3</v>
      </c>
      <c r="W29" s="267"/>
      <c r="X29" s="265" t="s">
        <v>96</v>
      </c>
      <c r="Y29" s="265"/>
      <c r="Z29" s="265"/>
      <c r="AA29" s="265"/>
      <c r="AB29" s="265"/>
      <c r="AC29" s="265"/>
      <c r="AD29" s="265"/>
      <c r="AE29" s="265"/>
      <c r="AF29" s="265"/>
      <c r="AG29" s="240">
        <f>+'Aux Datos 1'!X9</f>
        <v>3</v>
      </c>
      <c r="AH29" s="241"/>
      <c r="AI29" s="241"/>
      <c r="AJ29" s="241"/>
      <c r="AK29" s="241"/>
      <c r="AL29" s="241"/>
      <c r="AM29" s="241"/>
      <c r="AN29" s="241"/>
      <c r="AO29" s="242"/>
      <c r="AP29" s="240">
        <f>'Aux Datos 2'!$K$51</f>
        <v>3</v>
      </c>
      <c r="AQ29" s="241"/>
      <c r="AR29" s="241"/>
      <c r="AS29" s="241"/>
      <c r="AT29" s="241"/>
      <c r="AU29" s="241"/>
      <c r="AV29" s="241"/>
      <c r="AW29" s="241"/>
      <c r="AX29" s="242"/>
      <c r="AY29" s="250">
        <f>+'Aux Datos 1'!AM9</f>
        <v>1</v>
      </c>
      <c r="AZ29" s="251"/>
      <c r="BA29" s="251"/>
      <c r="BB29" s="251"/>
      <c r="BC29" s="251"/>
      <c r="BD29" s="251"/>
      <c r="BE29" s="251"/>
      <c r="BF29" s="251"/>
      <c r="BG29" s="252"/>
      <c r="BJ29" s="230"/>
      <c r="BK29" s="230"/>
      <c r="BL29" s="21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3"/>
    </row>
    <row r="30" spans="1:89" x14ac:dyDescent="0.3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24"/>
      <c r="P30" s="24"/>
      <c r="Q30" s="24"/>
      <c r="R30" s="24"/>
      <c r="S30" s="24"/>
      <c r="T30" s="25">
        <f t="shared" si="0"/>
        <v>3</v>
      </c>
      <c r="V30" s="264">
        <f>IF(AY30=0,0,INDEX('Aux Datos 1'!$AT:$BF,MATCH('Aux Datos 1'!$AT$9,'Aux Datos 1'!$AT:$AT,0),MATCH(LEFT(X30,3),'Aux Datos 1'!$AT$7:$BF$7,0)))</f>
        <v>3</v>
      </c>
      <c r="W30" s="264"/>
      <c r="X30" s="261" t="s">
        <v>132</v>
      </c>
      <c r="Y30" s="261"/>
      <c r="Z30" s="261"/>
      <c r="AA30" s="261"/>
      <c r="AB30" s="261"/>
      <c r="AC30" s="261"/>
      <c r="AD30" s="261"/>
      <c r="AE30" s="261"/>
      <c r="AF30" s="261"/>
      <c r="AG30" s="237">
        <f>+'Aux Datos 1'!Y9</f>
        <v>2</v>
      </c>
      <c r="AH30" s="238"/>
      <c r="AI30" s="238"/>
      <c r="AJ30" s="238"/>
      <c r="AK30" s="238"/>
      <c r="AL30" s="238"/>
      <c r="AM30" s="238"/>
      <c r="AN30" s="238"/>
      <c r="AO30" s="239"/>
      <c r="AP30" s="237">
        <f>'Aux Datos 2'!$L$51</f>
        <v>2</v>
      </c>
      <c r="AQ30" s="238"/>
      <c r="AR30" s="238"/>
      <c r="AS30" s="238"/>
      <c r="AT30" s="238"/>
      <c r="AU30" s="238"/>
      <c r="AV30" s="238"/>
      <c r="AW30" s="238"/>
      <c r="AX30" s="239"/>
      <c r="AY30" s="247">
        <f>+'Aux Datos 1'!AN9</f>
        <v>1</v>
      </c>
      <c r="AZ30" s="248"/>
      <c r="BA30" s="248"/>
      <c r="BB30" s="248"/>
      <c r="BC30" s="248"/>
      <c r="BD30" s="248"/>
      <c r="BE30" s="248"/>
      <c r="BF30" s="248"/>
      <c r="BG30" s="249"/>
      <c r="BJ30" s="230">
        <v>3</v>
      </c>
      <c r="BK30" s="230"/>
      <c r="BL30" s="243" t="s">
        <v>33</v>
      </c>
      <c r="BM30" s="244"/>
      <c r="BN30" s="244"/>
      <c r="BO30" s="244"/>
      <c r="BP30" s="244"/>
      <c r="BQ30" s="244"/>
      <c r="BR30" s="244"/>
      <c r="BS30" s="244"/>
      <c r="BT30" s="244"/>
      <c r="BU30" s="244"/>
      <c r="BV30" s="244"/>
      <c r="BW30" s="244"/>
      <c r="BX30" s="244"/>
      <c r="BY30" s="244"/>
      <c r="BZ30" s="244"/>
      <c r="CA30" s="244"/>
      <c r="CB30" s="244"/>
      <c r="CC30" s="244"/>
      <c r="CD30" s="244"/>
      <c r="CE30" s="244"/>
      <c r="CF30" s="244"/>
      <c r="CG30" s="244"/>
      <c r="CH30" s="244"/>
      <c r="CI30" s="244"/>
      <c r="CJ30" s="244"/>
      <c r="CK30" s="245"/>
    </row>
    <row r="31" spans="1:89" x14ac:dyDescent="0.3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24"/>
      <c r="P31" s="24"/>
      <c r="Q31" s="24"/>
      <c r="R31" s="24"/>
      <c r="S31" s="24"/>
      <c r="T31" s="25">
        <f t="shared" si="0"/>
        <v>3</v>
      </c>
      <c r="V31" s="267">
        <f>IF(AY31=0,0,INDEX('Aux Datos 1'!$AT:$BF,MATCH('Aux Datos 1'!$AT$9,'Aux Datos 1'!$AT:$AT,0),MATCH(LEFT(X31,3),'Aux Datos 1'!$AT$7:$BF$7,0)))</f>
        <v>3</v>
      </c>
      <c r="W31" s="267"/>
      <c r="X31" s="265" t="s">
        <v>97</v>
      </c>
      <c r="Y31" s="265"/>
      <c r="Z31" s="265"/>
      <c r="AA31" s="265"/>
      <c r="AB31" s="265"/>
      <c r="AC31" s="265"/>
      <c r="AD31" s="265"/>
      <c r="AE31" s="265"/>
      <c r="AF31" s="265"/>
      <c r="AG31" s="240">
        <f>+'Aux Datos 1'!Z9</f>
        <v>2</v>
      </c>
      <c r="AH31" s="241"/>
      <c r="AI31" s="241"/>
      <c r="AJ31" s="241"/>
      <c r="AK31" s="241"/>
      <c r="AL31" s="241"/>
      <c r="AM31" s="241"/>
      <c r="AN31" s="241"/>
      <c r="AO31" s="242"/>
      <c r="AP31" s="240">
        <f>'Aux Datos 2'!$M$51</f>
        <v>2</v>
      </c>
      <c r="AQ31" s="241"/>
      <c r="AR31" s="241"/>
      <c r="AS31" s="241"/>
      <c r="AT31" s="241"/>
      <c r="AU31" s="241"/>
      <c r="AV31" s="241"/>
      <c r="AW31" s="241"/>
      <c r="AX31" s="242"/>
      <c r="AY31" s="250">
        <f>+'Aux Datos 1'!AO9</f>
        <v>1</v>
      </c>
      <c r="AZ31" s="251"/>
      <c r="BA31" s="251"/>
      <c r="BB31" s="251"/>
      <c r="BC31" s="251"/>
      <c r="BD31" s="251"/>
      <c r="BE31" s="251"/>
      <c r="BF31" s="251"/>
      <c r="BG31" s="252"/>
      <c r="BJ31" s="230"/>
      <c r="BK31" s="230"/>
      <c r="BL31" s="21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3"/>
    </row>
    <row r="32" spans="1:89" x14ac:dyDescent="0.3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24"/>
      <c r="P32" s="24"/>
      <c r="Q32" s="24"/>
      <c r="R32" s="24"/>
      <c r="S32" s="24"/>
      <c r="T32" s="25">
        <f t="shared" si="0"/>
        <v>1</v>
      </c>
      <c r="V32" s="264">
        <f>IF(AY32=0,0,INDEX('Aux Datos 1'!$AT:$BF,MATCH('Aux Datos 1'!$AT$9,'Aux Datos 1'!$AT:$AT,0),MATCH(LEFT(X32,3),'Aux Datos 1'!$AT$7:$BF$7,0)))</f>
        <v>1</v>
      </c>
      <c r="W32" s="264"/>
      <c r="X32" s="261" t="s">
        <v>98</v>
      </c>
      <c r="Y32" s="261"/>
      <c r="Z32" s="261"/>
      <c r="AA32" s="261"/>
      <c r="AB32" s="261"/>
      <c r="AC32" s="261"/>
      <c r="AD32" s="261"/>
      <c r="AE32" s="261"/>
      <c r="AF32" s="261"/>
      <c r="AG32" s="237">
        <f>+'Aux Datos 1'!AA9</f>
        <v>1</v>
      </c>
      <c r="AH32" s="238"/>
      <c r="AI32" s="238"/>
      <c r="AJ32" s="238"/>
      <c r="AK32" s="238"/>
      <c r="AL32" s="238"/>
      <c r="AM32" s="238"/>
      <c r="AN32" s="238"/>
      <c r="AO32" s="239"/>
      <c r="AP32" s="237">
        <f>'Aux Datos 2'!$N$51</f>
        <v>2</v>
      </c>
      <c r="AQ32" s="238"/>
      <c r="AR32" s="238"/>
      <c r="AS32" s="238"/>
      <c r="AT32" s="238"/>
      <c r="AU32" s="238"/>
      <c r="AV32" s="238"/>
      <c r="AW32" s="238"/>
      <c r="AX32" s="239"/>
      <c r="AY32" s="247">
        <f>+'Aux Datos 1'!AP9</f>
        <v>0.5</v>
      </c>
      <c r="AZ32" s="248"/>
      <c r="BA32" s="248"/>
      <c r="BB32" s="248"/>
      <c r="BC32" s="248"/>
      <c r="BD32" s="248"/>
      <c r="BE32" s="248"/>
      <c r="BF32" s="248"/>
      <c r="BG32" s="249"/>
      <c r="BJ32" s="230">
        <v>3</v>
      </c>
      <c r="BK32" s="230"/>
      <c r="BL32" s="243" t="s">
        <v>32</v>
      </c>
      <c r="BM32" s="244"/>
      <c r="BN32" s="244"/>
      <c r="BO32" s="244"/>
      <c r="BP32" s="244"/>
      <c r="BQ32" s="244"/>
      <c r="BR32" s="244"/>
      <c r="BS32" s="244"/>
      <c r="BT32" s="244"/>
      <c r="BU32" s="244"/>
      <c r="BV32" s="244"/>
      <c r="BW32" s="244"/>
      <c r="BX32" s="244"/>
      <c r="BY32" s="244"/>
      <c r="BZ32" s="244"/>
      <c r="CA32" s="244"/>
      <c r="CB32" s="244"/>
      <c r="CC32" s="244"/>
      <c r="CD32" s="244"/>
      <c r="CE32" s="244"/>
      <c r="CF32" s="244"/>
      <c r="CG32" s="244"/>
      <c r="CH32" s="244"/>
      <c r="CI32" s="244"/>
      <c r="CJ32" s="244"/>
      <c r="CK32" s="245"/>
    </row>
    <row r="33" spans="1:89" x14ac:dyDescent="0.3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24"/>
      <c r="P33" s="24"/>
      <c r="Q33" s="24"/>
      <c r="R33" s="24"/>
      <c r="S33" s="24"/>
      <c r="T33" s="25">
        <f t="shared" si="0"/>
        <v>1</v>
      </c>
      <c r="V33" s="267">
        <f>IF(AY33=0,0,INDEX('Aux Datos 1'!$AT:$BF,MATCH('Aux Datos 1'!$AT$9,'Aux Datos 1'!$AT:$AT,0),MATCH(LEFT(X33,3),'Aux Datos 1'!$AT$7:$BF$7,0)))</f>
        <v>1</v>
      </c>
      <c r="W33" s="267"/>
      <c r="X33" s="265" t="s">
        <v>99</v>
      </c>
      <c r="Y33" s="265"/>
      <c r="Z33" s="265"/>
      <c r="AA33" s="265"/>
      <c r="AB33" s="265"/>
      <c r="AC33" s="265"/>
      <c r="AD33" s="265"/>
      <c r="AE33" s="265"/>
      <c r="AF33" s="265"/>
      <c r="AG33" s="240">
        <f>+'Aux Datos 1'!AB9</f>
        <v>1</v>
      </c>
      <c r="AH33" s="241"/>
      <c r="AI33" s="241"/>
      <c r="AJ33" s="241"/>
      <c r="AK33" s="241"/>
      <c r="AL33" s="241"/>
      <c r="AM33" s="241"/>
      <c r="AN33" s="241"/>
      <c r="AO33" s="242"/>
      <c r="AP33" s="240">
        <f>'Aux Datos 2'!$O$51</f>
        <v>2</v>
      </c>
      <c r="AQ33" s="241"/>
      <c r="AR33" s="241"/>
      <c r="AS33" s="241"/>
      <c r="AT33" s="241"/>
      <c r="AU33" s="241"/>
      <c r="AV33" s="241"/>
      <c r="AW33" s="241"/>
      <c r="AX33" s="242"/>
      <c r="AY33" s="250">
        <f>+'Aux Datos 1'!AQ9</f>
        <v>0.5</v>
      </c>
      <c r="AZ33" s="251"/>
      <c r="BA33" s="251"/>
      <c r="BB33" s="251"/>
      <c r="BC33" s="251"/>
      <c r="BD33" s="251"/>
      <c r="BE33" s="251"/>
      <c r="BF33" s="251"/>
      <c r="BG33" s="252"/>
      <c r="BJ33" s="230"/>
      <c r="BK33" s="230"/>
      <c r="BL33" s="21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3"/>
    </row>
    <row r="34" spans="1:89" x14ac:dyDescent="0.3">
      <c r="A34" s="14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27"/>
      <c r="P34" s="27"/>
      <c r="Q34" s="27"/>
      <c r="R34" s="27"/>
      <c r="S34" s="27"/>
      <c r="T34" s="27"/>
      <c r="BG34" s="16"/>
    </row>
    <row r="35" spans="1:89" ht="15" customHeight="1" x14ac:dyDescent="0.3"/>
    <row r="36" spans="1:89" ht="15" customHeight="1" x14ac:dyDescent="0.3"/>
    <row r="37" spans="1:89" ht="15" customHeight="1" x14ac:dyDescent="0.3"/>
    <row r="38" spans="1:89" ht="15" customHeight="1" x14ac:dyDescent="0.3"/>
    <row r="39" spans="1:89" ht="15" customHeight="1" x14ac:dyDescent="0.3"/>
    <row r="40" spans="1:89" ht="15" customHeight="1" x14ac:dyDescent="0.3"/>
    <row r="41" spans="1:89" ht="15" customHeight="1" x14ac:dyDescent="0.3"/>
    <row r="42" spans="1:89" ht="15" customHeight="1" x14ac:dyDescent="0.3"/>
    <row r="43" spans="1:89" ht="15" customHeight="1" x14ac:dyDescent="0.3"/>
    <row r="44" spans="1:89" ht="15" customHeight="1" x14ac:dyDescent="0.3"/>
    <row r="45" spans="1:89" ht="15" customHeight="1" x14ac:dyDescent="0.3"/>
    <row r="46" spans="1:89" ht="15" customHeight="1" x14ac:dyDescent="0.3"/>
    <row r="47" spans="1:89" ht="15" customHeight="1" x14ac:dyDescent="0.3"/>
    <row r="48" spans="1:89" ht="15" customHeight="1" x14ac:dyDescent="0.3"/>
    <row r="49" ht="15" customHeight="1" x14ac:dyDescent="0.3"/>
    <row r="50" ht="15" customHeight="1" x14ac:dyDescent="0.3"/>
  </sheetData>
  <customSheetViews>
    <customSheetView guid="{866E79C6-ED26-4269-9589-BDD48744743B}" showGridLines="0" showRowCol="0" hiddenRows="1" hiddenColumns="1">
      <selection activeCell="A2" sqref="A2"/>
      <pageMargins left="0.511811024" right="0.511811024" top="0.78740157499999996" bottom="0.78740157499999996" header="0.31496062000000002" footer="0.31496062000000002"/>
      <pageSetup paperSize="9" orientation="portrait" horizontalDpi="4294967293" verticalDpi="4294967293" r:id="rId1"/>
    </customSheetView>
  </customSheetViews>
  <mergeCells count="83">
    <mergeCell ref="AP32:AX32"/>
    <mergeCell ref="AY32:BG32"/>
    <mergeCell ref="BJ32:BK33"/>
    <mergeCell ref="X33:AF33"/>
    <mergeCell ref="AG33:AO33"/>
    <mergeCell ref="AP33:AX33"/>
    <mergeCell ref="AY33:BG33"/>
    <mergeCell ref="X32:AF32"/>
    <mergeCell ref="Q22:R22"/>
    <mergeCell ref="R23:S23"/>
    <mergeCell ref="V33:W33"/>
    <mergeCell ref="V27:W27"/>
    <mergeCell ref="V32:W32"/>
    <mergeCell ref="V28:W28"/>
    <mergeCell ref="V22:W22"/>
    <mergeCell ref="O23:P23"/>
    <mergeCell ref="O24:P24"/>
    <mergeCell ref="V31:W31"/>
    <mergeCell ref="X31:AF31"/>
    <mergeCell ref="V30:W30"/>
    <mergeCell ref="X30:AF30"/>
    <mergeCell ref="V26:W26"/>
    <mergeCell ref="V24:W24"/>
    <mergeCell ref="X24:AF24"/>
    <mergeCell ref="X28:AF28"/>
    <mergeCell ref="V25:W25"/>
    <mergeCell ref="X25:AF25"/>
    <mergeCell ref="V29:W29"/>
    <mergeCell ref="X29:AF29"/>
    <mergeCell ref="X26:AF26"/>
    <mergeCell ref="X27:AF27"/>
    <mergeCell ref="AG26:AO26"/>
    <mergeCell ref="AP26:AX26"/>
    <mergeCell ref="AY26:BG26"/>
    <mergeCell ref="AG30:AO30"/>
    <mergeCell ref="AP30:AX30"/>
    <mergeCell ref="AY30:BG30"/>
    <mergeCell ref="AG27:AO27"/>
    <mergeCell ref="AP27:AX27"/>
    <mergeCell ref="AY27:BG27"/>
    <mergeCell ref="AG28:AO28"/>
    <mergeCell ref="AP28:AX28"/>
    <mergeCell ref="AY28:BG28"/>
    <mergeCell ref="AG24:AO24"/>
    <mergeCell ref="AP24:AX24"/>
    <mergeCell ref="AY24:BG24"/>
    <mergeCell ref="V23:W23"/>
    <mergeCell ref="X23:AF23"/>
    <mergeCell ref="AG23:AO23"/>
    <mergeCell ref="AP23:AX23"/>
    <mergeCell ref="AY23:BG23"/>
    <mergeCell ref="X21:AF21"/>
    <mergeCell ref="AG21:AO21"/>
    <mergeCell ref="AP21:AX21"/>
    <mergeCell ref="AY21:BG21"/>
    <mergeCell ref="X22:AF22"/>
    <mergeCell ref="AG22:AO22"/>
    <mergeCell ref="AP22:AX22"/>
    <mergeCell ref="AY22:BG22"/>
    <mergeCell ref="BL32:CK32"/>
    <mergeCell ref="AG25:AO25"/>
    <mergeCell ref="AP25:AX25"/>
    <mergeCell ref="AY25:BG25"/>
    <mergeCell ref="AG29:AO29"/>
    <mergeCell ref="BJ19:CK25"/>
    <mergeCell ref="BL30:CK30"/>
    <mergeCell ref="BJ28:BK29"/>
    <mergeCell ref="AP29:AX29"/>
    <mergeCell ref="AY29:BG29"/>
    <mergeCell ref="BL28:CK28"/>
    <mergeCell ref="BJ30:BK31"/>
    <mergeCell ref="AG31:AO31"/>
    <mergeCell ref="AP31:AX31"/>
    <mergeCell ref="AY31:BG31"/>
    <mergeCell ref="AG32:AO32"/>
    <mergeCell ref="A16:B16"/>
    <mergeCell ref="BX6:BZ7"/>
    <mergeCell ref="CA7:CL7"/>
    <mergeCell ref="B6:C6"/>
    <mergeCell ref="BJ10:CK16"/>
    <mergeCell ref="A10:B10"/>
    <mergeCell ref="A11:B11"/>
    <mergeCell ref="A12:B12"/>
  </mergeCells>
  <conditionalFormatting sqref="A10:B10">
    <cfRule type="iconSet" priority="20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1:B11">
    <cfRule type="iconSet" priority="19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2:B12">
    <cfRule type="iconSet" priority="18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6:B16">
    <cfRule type="iconSet" priority="17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B6:C6">
    <cfRule type="iconSet" priority="2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2">
    <cfRule type="iconSet" priority="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4">
    <cfRule type="iconSet" priority="2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6">
    <cfRule type="iconSet" priority="3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8">
    <cfRule type="iconSet" priority="4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0">
    <cfRule type="iconSet" priority="14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3:W23">
    <cfRule type="iconSet" priority="5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5:W25">
    <cfRule type="iconSet" priority="6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7:W27">
    <cfRule type="iconSet" priority="7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9:W29">
    <cfRule type="iconSet" priority="15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1:W31">
    <cfRule type="iconSet" priority="13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2:W32">
    <cfRule type="iconSet" priority="12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3:W33">
    <cfRule type="iconSet" priority="1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W22:W27 W29 W31:W33 V22:V33 V24:W24 V22:W22">
    <cfRule type="iconSet" priority="16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BJ28:BK29">
    <cfRule type="iconSet" priority="10">
      <iconSet iconSet="3Flags" showValue="0">
        <cfvo type="percent" val="0"/>
        <cfvo type="num" val="2"/>
        <cfvo type="num" val="3"/>
      </iconSet>
    </cfRule>
  </conditionalFormatting>
  <conditionalFormatting sqref="BJ30:BK31">
    <cfRule type="iconSet" priority="9">
      <iconSet iconSet="3Flags" showValue="0">
        <cfvo type="percent" val="0"/>
        <cfvo type="num" val="2"/>
        <cfvo type="num" val="3"/>
      </iconSet>
    </cfRule>
  </conditionalFormatting>
  <conditionalFormatting sqref="BJ32:BK33">
    <cfRule type="iconSet" priority="8">
      <iconSet iconSet="3Flags" showValue="0">
        <cfvo type="percent" val="0"/>
        <cfvo type="num" val="2"/>
        <cfvo type="num" val="3"/>
      </iconSet>
    </cfRule>
  </conditionalFormatting>
  <pageMargins left="0.18" right="0.19" top="0.78740157480314965" bottom="0.78740157480314965" header="0.31496062992125984" footer="0.31496062992125984"/>
  <pageSetup paperSize="9" scale="93" orientation="landscape" horizontalDpi="4294967293" verticalDpi="4294967293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12">
    <tabColor theme="4" tint="0.79998168889431442"/>
    <pageSetUpPr fitToPage="1"/>
  </sheetPr>
  <dimension ref="A1:CL50"/>
  <sheetViews>
    <sheetView showGridLines="0" showRowColHeaders="0" workbookViewId="0">
      <selection activeCell="V22" sqref="V22:W22"/>
    </sheetView>
  </sheetViews>
  <sheetFormatPr baseColWidth="10" defaultColWidth="9.109375" defaultRowHeight="14.4" x14ac:dyDescent="0.3"/>
  <cols>
    <col min="1" max="90" width="1.6640625" style="1" customWidth="1"/>
    <col min="91" max="116" width="9.109375" style="1" customWidth="1"/>
    <col min="117" max="16384" width="9.109375" style="1"/>
  </cols>
  <sheetData>
    <row r="1" spans="1:90" s="72" customFormat="1" ht="15" customHeight="1" x14ac:dyDescent="0.3"/>
    <row r="2" spans="1:90" s="72" customFormat="1" ht="15" customHeight="1" x14ac:dyDescent="0.3"/>
    <row r="3" spans="1:90" s="72" customFormat="1" ht="15" customHeight="1" x14ac:dyDescent="0.3"/>
    <row r="4" spans="1:90" s="72" customFormat="1" ht="15" customHeight="1" x14ac:dyDescent="0.3">
      <c r="BF4" s="80">
        <f>+Objetivos!K4</f>
        <v>0</v>
      </c>
    </row>
    <row r="5" spans="1:90" s="72" customFormat="1" ht="15" customHeight="1" x14ac:dyDescent="0.3"/>
    <row r="6" spans="1:90" s="72" customFormat="1" ht="15" customHeight="1" x14ac:dyDescent="0.3">
      <c r="B6" s="208">
        <f>+Financiera1!B6:C6</f>
        <v>2</v>
      </c>
      <c r="C6" s="208"/>
      <c r="E6" s="150" t="s">
        <v>145</v>
      </c>
      <c r="BX6" s="218"/>
      <c r="BY6" s="218"/>
      <c r="BZ6" s="218"/>
    </row>
    <row r="7" spans="1:90" s="72" customFormat="1" ht="15" customHeight="1" x14ac:dyDescent="0.3">
      <c r="BX7" s="218"/>
      <c r="BY7" s="218"/>
      <c r="BZ7" s="218"/>
      <c r="CA7" s="219"/>
      <c r="CB7" s="219"/>
      <c r="CC7" s="219"/>
      <c r="CD7" s="219"/>
      <c r="CE7" s="219"/>
      <c r="CF7" s="219"/>
      <c r="CG7" s="219"/>
      <c r="CH7" s="219"/>
      <c r="CI7" s="219"/>
      <c r="CJ7" s="219"/>
      <c r="CK7" s="219"/>
      <c r="CL7" s="219"/>
    </row>
    <row r="8" spans="1:90" x14ac:dyDescent="0.3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7"/>
    </row>
    <row r="9" spans="1:90" x14ac:dyDescent="0.3">
      <c r="A9" s="11" t="s">
        <v>78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7"/>
      <c r="Y9" s="10" t="s">
        <v>85</v>
      </c>
      <c r="BM9" s="10" t="s">
        <v>86</v>
      </c>
    </row>
    <row r="10" spans="1:90" x14ac:dyDescent="0.3">
      <c r="A10" s="220">
        <f>+Financiera1!A16:B16</f>
        <v>2</v>
      </c>
      <c r="B10" s="220"/>
      <c r="C10" s="9" t="str">
        <f>+'Aux Datos 1'!BI8</f>
        <v>Mejorar Rentab.</v>
      </c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7"/>
      <c r="BJ10" s="221"/>
      <c r="BK10" s="222"/>
      <c r="BL10" s="222"/>
      <c r="BM10" s="222"/>
      <c r="BN10" s="222"/>
      <c r="BO10" s="222"/>
      <c r="BP10" s="222"/>
      <c r="BQ10" s="222"/>
      <c r="BR10" s="222"/>
      <c r="BS10" s="222"/>
      <c r="BT10" s="222"/>
      <c r="BU10" s="222"/>
      <c r="BV10" s="222"/>
      <c r="BW10" s="222"/>
      <c r="BX10" s="222"/>
      <c r="BY10" s="222"/>
      <c r="BZ10" s="222"/>
      <c r="CA10" s="222"/>
      <c r="CB10" s="222"/>
      <c r="CC10" s="222"/>
      <c r="CD10" s="222"/>
      <c r="CE10" s="222"/>
      <c r="CF10" s="222"/>
      <c r="CG10" s="222"/>
      <c r="CH10" s="222"/>
      <c r="CI10" s="222"/>
      <c r="CJ10" s="222"/>
      <c r="CK10" s="223"/>
    </row>
    <row r="11" spans="1:90" x14ac:dyDescent="0.3">
      <c r="A11" s="220">
        <f>+Financiera2!A16:B16</f>
        <v>2</v>
      </c>
      <c r="B11" s="220"/>
      <c r="C11" s="8" t="str">
        <f>+'Aux Datos 1'!BI9</f>
        <v>Maximizar Bº Accionistas</v>
      </c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7"/>
      <c r="BJ11" s="224"/>
      <c r="BK11" s="225"/>
      <c r="BL11" s="225"/>
      <c r="BM11" s="225"/>
      <c r="BN11" s="225"/>
      <c r="BO11" s="225"/>
      <c r="BP11" s="225"/>
      <c r="BQ11" s="225"/>
      <c r="BR11" s="225"/>
      <c r="BS11" s="225"/>
      <c r="BT11" s="225"/>
      <c r="BU11" s="225"/>
      <c r="BV11" s="225"/>
      <c r="BW11" s="225"/>
      <c r="BX11" s="225"/>
      <c r="BY11" s="225"/>
      <c r="BZ11" s="225"/>
      <c r="CA11" s="225"/>
      <c r="CB11" s="225"/>
      <c r="CC11" s="225"/>
      <c r="CD11" s="225"/>
      <c r="CE11" s="225"/>
      <c r="CF11" s="225"/>
      <c r="CG11" s="225"/>
      <c r="CH11" s="225"/>
      <c r="CI11" s="225"/>
      <c r="CJ11" s="225"/>
      <c r="CK11" s="226"/>
    </row>
    <row r="12" spans="1:90" x14ac:dyDescent="0.3">
      <c r="A12" s="208">
        <f>+A16</f>
        <v>3</v>
      </c>
      <c r="B12" s="208"/>
      <c r="C12" s="151" t="str">
        <f>+'Aux Datos 1'!BI10</f>
        <v>Reducir Activos</v>
      </c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152"/>
      <c r="BJ12" s="224"/>
      <c r="BK12" s="225"/>
      <c r="BL12" s="225"/>
      <c r="BM12" s="225"/>
      <c r="BN12" s="225"/>
      <c r="BO12" s="225"/>
      <c r="BP12" s="225"/>
      <c r="BQ12" s="225"/>
      <c r="BR12" s="225"/>
      <c r="BS12" s="225"/>
      <c r="BT12" s="225"/>
      <c r="BU12" s="225"/>
      <c r="BV12" s="225"/>
      <c r="BW12" s="225"/>
      <c r="BX12" s="225"/>
      <c r="BY12" s="225"/>
      <c r="BZ12" s="225"/>
      <c r="CA12" s="225"/>
      <c r="CB12" s="225"/>
      <c r="CC12" s="225"/>
      <c r="CD12" s="225"/>
      <c r="CE12" s="225"/>
      <c r="CF12" s="225"/>
      <c r="CG12" s="225"/>
      <c r="CH12" s="225"/>
      <c r="CI12" s="225"/>
      <c r="CJ12" s="225"/>
      <c r="CK12" s="226"/>
    </row>
    <row r="13" spans="1:90" x14ac:dyDescent="0.3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7"/>
      <c r="BJ13" s="224"/>
      <c r="BK13" s="225"/>
      <c r="BL13" s="225"/>
      <c r="BM13" s="225"/>
      <c r="BN13" s="225"/>
      <c r="BO13" s="225"/>
      <c r="BP13" s="225"/>
      <c r="BQ13" s="225"/>
      <c r="BR13" s="225"/>
      <c r="BS13" s="225"/>
      <c r="BT13" s="225"/>
      <c r="BU13" s="225"/>
      <c r="BV13" s="225"/>
      <c r="BW13" s="225"/>
      <c r="BX13" s="225"/>
      <c r="BY13" s="225"/>
      <c r="BZ13" s="225"/>
      <c r="CA13" s="225"/>
      <c r="CB13" s="225"/>
      <c r="CC13" s="225"/>
      <c r="CD13" s="225"/>
      <c r="CE13" s="225"/>
      <c r="CF13" s="225"/>
      <c r="CG13" s="225"/>
      <c r="CH13" s="225"/>
      <c r="CI13" s="225"/>
      <c r="CJ13" s="225"/>
      <c r="CK13" s="226"/>
    </row>
    <row r="14" spans="1:90" x14ac:dyDescent="0.3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7"/>
      <c r="BJ14" s="224"/>
      <c r="BK14" s="225"/>
      <c r="BL14" s="225"/>
      <c r="BM14" s="225"/>
      <c r="BN14" s="225"/>
      <c r="BO14" s="225"/>
      <c r="BP14" s="225"/>
      <c r="BQ14" s="225"/>
      <c r="BR14" s="225"/>
      <c r="BS14" s="225"/>
      <c r="BT14" s="225"/>
      <c r="BU14" s="225"/>
      <c r="BV14" s="225"/>
      <c r="BW14" s="225"/>
      <c r="BX14" s="225"/>
      <c r="BY14" s="225"/>
      <c r="BZ14" s="225"/>
      <c r="CA14" s="225"/>
      <c r="CB14" s="225"/>
      <c r="CC14" s="225"/>
      <c r="CD14" s="225"/>
      <c r="CE14" s="225"/>
      <c r="CF14" s="225"/>
      <c r="CG14" s="225"/>
      <c r="CH14" s="225"/>
      <c r="CI14" s="225"/>
      <c r="CJ14" s="225"/>
      <c r="CK14" s="226"/>
    </row>
    <row r="15" spans="1:90" x14ac:dyDescent="0.3">
      <c r="A15" s="12" t="s">
        <v>28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7"/>
      <c r="BJ15" s="224"/>
      <c r="BK15" s="225"/>
      <c r="BL15" s="225"/>
      <c r="BM15" s="225"/>
      <c r="BN15" s="225"/>
      <c r="BO15" s="225"/>
      <c r="BP15" s="225"/>
      <c r="BQ15" s="225"/>
      <c r="BR15" s="225"/>
      <c r="BS15" s="225"/>
      <c r="BT15" s="225"/>
      <c r="BU15" s="225"/>
      <c r="BV15" s="225"/>
      <c r="BW15" s="225"/>
      <c r="BX15" s="225"/>
      <c r="BY15" s="225"/>
      <c r="BZ15" s="225"/>
      <c r="CA15" s="225"/>
      <c r="CB15" s="225"/>
      <c r="CC15" s="225"/>
      <c r="CD15" s="225"/>
      <c r="CE15" s="225"/>
      <c r="CF15" s="225"/>
      <c r="CG15" s="225"/>
      <c r="CH15" s="225"/>
      <c r="CI15" s="225"/>
      <c r="CJ15" s="225"/>
      <c r="CK15" s="226"/>
    </row>
    <row r="16" spans="1:90" x14ac:dyDescent="0.3">
      <c r="A16" s="220">
        <f>IF(Q23&lt;1.8,1,IF(Q23&gt;2.8,3,IF(Q23&lt;2.8&gt;1.8,2,0)))</f>
        <v>3</v>
      </c>
      <c r="B16" s="220"/>
      <c r="C16" s="4" t="str">
        <f>Objetivos!C13</f>
        <v>-</v>
      </c>
      <c r="D16" s="4" t="str">
        <f>Objetivos!D13</f>
        <v>Activo Fijo(en miles)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7"/>
      <c r="BJ16" s="227"/>
      <c r="BK16" s="228"/>
      <c r="BL16" s="228"/>
      <c r="BM16" s="228"/>
      <c r="BN16" s="228"/>
      <c r="BO16" s="228"/>
      <c r="BP16" s="228"/>
      <c r="BQ16" s="228"/>
      <c r="BR16" s="228"/>
      <c r="BS16" s="228"/>
      <c r="BT16" s="228"/>
      <c r="BU16" s="228"/>
      <c r="BV16" s="228"/>
      <c r="BW16" s="228"/>
      <c r="BX16" s="228"/>
      <c r="BY16" s="228"/>
      <c r="BZ16" s="228"/>
      <c r="CA16" s="228"/>
      <c r="CB16" s="228"/>
      <c r="CC16" s="228"/>
      <c r="CD16" s="228"/>
      <c r="CE16" s="228"/>
      <c r="CF16" s="228"/>
      <c r="CG16" s="228"/>
      <c r="CH16" s="228"/>
      <c r="CI16" s="228"/>
      <c r="CJ16" s="228"/>
      <c r="CK16" s="229"/>
    </row>
    <row r="17" spans="1:89" x14ac:dyDescent="0.3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7"/>
    </row>
    <row r="18" spans="1:89" x14ac:dyDescent="0.3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7"/>
      <c r="BM18" s="10" t="s">
        <v>87</v>
      </c>
    </row>
    <row r="19" spans="1:89" x14ac:dyDescent="0.3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7"/>
      <c r="BJ19" s="221"/>
      <c r="BK19" s="222"/>
      <c r="BL19" s="222"/>
      <c r="BM19" s="222"/>
      <c r="BN19" s="222"/>
      <c r="BO19" s="222"/>
      <c r="BP19" s="222"/>
      <c r="BQ19" s="222"/>
      <c r="BR19" s="222"/>
      <c r="BS19" s="222"/>
      <c r="BT19" s="222"/>
      <c r="BU19" s="222"/>
      <c r="BV19" s="222"/>
      <c r="BW19" s="222"/>
      <c r="BX19" s="222"/>
      <c r="BY19" s="222"/>
      <c r="BZ19" s="222"/>
      <c r="CA19" s="222"/>
      <c r="CB19" s="222"/>
      <c r="CC19" s="222"/>
      <c r="CD19" s="222"/>
      <c r="CE19" s="222"/>
      <c r="CF19" s="222"/>
      <c r="CG19" s="222"/>
      <c r="CH19" s="222"/>
      <c r="CI19" s="222"/>
      <c r="CJ19" s="222"/>
      <c r="CK19" s="223"/>
    </row>
    <row r="20" spans="1:89" x14ac:dyDescent="0.3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7"/>
      <c r="BJ20" s="224"/>
      <c r="BK20" s="225"/>
      <c r="BL20" s="225"/>
      <c r="BM20" s="225"/>
      <c r="BN20" s="225"/>
      <c r="BO20" s="225"/>
      <c r="BP20" s="225"/>
      <c r="BQ20" s="225"/>
      <c r="BR20" s="225"/>
      <c r="BS20" s="225"/>
      <c r="BT20" s="225"/>
      <c r="BU20" s="225"/>
      <c r="BV20" s="225"/>
      <c r="BW20" s="225"/>
      <c r="BX20" s="225"/>
      <c r="BY20" s="225"/>
      <c r="BZ20" s="225"/>
      <c r="CA20" s="225"/>
      <c r="CB20" s="225"/>
      <c r="CC20" s="225"/>
      <c r="CD20" s="225"/>
      <c r="CE20" s="225"/>
      <c r="CF20" s="225"/>
      <c r="CG20" s="225"/>
      <c r="CH20" s="225"/>
      <c r="CI20" s="225"/>
      <c r="CJ20" s="225"/>
      <c r="CK20" s="226"/>
    </row>
    <row r="21" spans="1:89" x14ac:dyDescent="0.3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7"/>
      <c r="X21" s="260" t="s">
        <v>29</v>
      </c>
      <c r="Y21" s="260"/>
      <c r="Z21" s="260"/>
      <c r="AA21" s="260"/>
      <c r="AB21" s="260"/>
      <c r="AC21" s="260"/>
      <c r="AD21" s="260"/>
      <c r="AE21" s="260"/>
      <c r="AF21" s="260"/>
      <c r="AG21" s="260" t="s">
        <v>17</v>
      </c>
      <c r="AH21" s="260"/>
      <c r="AI21" s="260"/>
      <c r="AJ21" s="260"/>
      <c r="AK21" s="260"/>
      <c r="AL21" s="260"/>
      <c r="AM21" s="260"/>
      <c r="AN21" s="260"/>
      <c r="AO21" s="260"/>
      <c r="AP21" s="260" t="s">
        <v>0</v>
      </c>
      <c r="AQ21" s="260"/>
      <c r="AR21" s="260"/>
      <c r="AS21" s="260"/>
      <c r="AT21" s="260"/>
      <c r="AU21" s="260"/>
      <c r="AV21" s="260"/>
      <c r="AW21" s="260"/>
      <c r="AX21" s="260"/>
      <c r="AY21" s="260" t="s">
        <v>22</v>
      </c>
      <c r="AZ21" s="260"/>
      <c r="BA21" s="260"/>
      <c r="BB21" s="260"/>
      <c r="BC21" s="260"/>
      <c r="BD21" s="260"/>
      <c r="BE21" s="260"/>
      <c r="BF21" s="260"/>
      <c r="BG21" s="260"/>
      <c r="BJ21" s="224"/>
      <c r="BK21" s="225"/>
      <c r="BL21" s="225"/>
      <c r="BM21" s="225"/>
      <c r="BN21" s="225"/>
      <c r="BO21" s="225"/>
      <c r="BP21" s="225"/>
      <c r="BQ21" s="225"/>
      <c r="BR21" s="225"/>
      <c r="BS21" s="225"/>
      <c r="BT21" s="225"/>
      <c r="BU21" s="225"/>
      <c r="BV21" s="225"/>
      <c r="BW21" s="225"/>
      <c r="BX21" s="225"/>
      <c r="BY21" s="225"/>
      <c r="BZ21" s="225"/>
      <c r="CA21" s="225"/>
      <c r="CB21" s="225"/>
      <c r="CC21" s="225"/>
      <c r="CD21" s="225"/>
      <c r="CE21" s="225"/>
      <c r="CF21" s="225"/>
      <c r="CG21" s="225"/>
      <c r="CH21" s="225"/>
      <c r="CI21" s="225"/>
      <c r="CJ21" s="225"/>
      <c r="CK21" s="226"/>
    </row>
    <row r="22" spans="1:89" x14ac:dyDescent="0.3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24"/>
      <c r="O22" s="24"/>
      <c r="P22" s="24"/>
      <c r="Q22" s="24"/>
      <c r="R22" s="263">
        <f>COUNTIF(T22:T33,"&gt;0")</f>
        <v>12</v>
      </c>
      <c r="S22" s="263"/>
      <c r="T22" s="25">
        <f>IF(V22&lt;4,V22,0)</f>
        <v>3</v>
      </c>
      <c r="V22" s="231">
        <f>IF(AG22=0,0,INDEX('Aux Datos 1'!$AT:$BF,MATCH('Aux Datos 1'!$AT$10,'Aux Datos 1'!$AT:$AT,0),MATCH(LEFT(X22,3),'Aux Datos 1'!$AT$7:$BF$7,0)))</f>
        <v>3</v>
      </c>
      <c r="W22" s="232"/>
      <c r="X22" s="261" t="s">
        <v>89</v>
      </c>
      <c r="Y22" s="261"/>
      <c r="Z22" s="261"/>
      <c r="AA22" s="261"/>
      <c r="AB22" s="261"/>
      <c r="AC22" s="261"/>
      <c r="AD22" s="261"/>
      <c r="AE22" s="261"/>
      <c r="AF22" s="261"/>
      <c r="AG22" s="262">
        <f>'Aux Datos 2'!$D$59</f>
        <v>16000</v>
      </c>
      <c r="AH22" s="262"/>
      <c r="AI22" s="262"/>
      <c r="AJ22" s="262"/>
      <c r="AK22" s="262"/>
      <c r="AL22" s="262"/>
      <c r="AM22" s="262"/>
      <c r="AN22" s="262"/>
      <c r="AO22" s="262"/>
      <c r="AP22" s="262">
        <f>'Aux Datos 2'!$D$58</f>
        <v>15000</v>
      </c>
      <c r="AQ22" s="262"/>
      <c r="AR22" s="262"/>
      <c r="AS22" s="262"/>
      <c r="AT22" s="262"/>
      <c r="AU22" s="262"/>
      <c r="AV22" s="262"/>
      <c r="AW22" s="262"/>
      <c r="AX22" s="262"/>
      <c r="AY22" s="259">
        <f>+'Aux Datos 1'!AF10</f>
        <v>0.9375</v>
      </c>
      <c r="AZ22" s="259"/>
      <c r="BA22" s="259"/>
      <c r="BB22" s="259"/>
      <c r="BC22" s="259"/>
      <c r="BD22" s="259"/>
      <c r="BE22" s="259"/>
      <c r="BF22" s="259"/>
      <c r="BG22" s="259"/>
      <c r="BJ22" s="224"/>
      <c r="BK22" s="225"/>
      <c r="BL22" s="225"/>
      <c r="BM22" s="225"/>
      <c r="BN22" s="225"/>
      <c r="BO22" s="225"/>
      <c r="BP22" s="225"/>
      <c r="BQ22" s="225"/>
      <c r="BR22" s="225"/>
      <c r="BS22" s="225"/>
      <c r="BT22" s="225"/>
      <c r="BU22" s="225"/>
      <c r="BV22" s="225"/>
      <c r="BW22" s="225"/>
      <c r="BX22" s="225"/>
      <c r="BY22" s="225"/>
      <c r="BZ22" s="225"/>
      <c r="CA22" s="225"/>
      <c r="CB22" s="225"/>
      <c r="CC22" s="225"/>
      <c r="CD22" s="225"/>
      <c r="CE22" s="225"/>
      <c r="CF22" s="225"/>
      <c r="CG22" s="225"/>
      <c r="CH22" s="225"/>
      <c r="CI22" s="225"/>
      <c r="CJ22" s="225"/>
      <c r="CK22" s="226"/>
    </row>
    <row r="23" spans="1:89" x14ac:dyDescent="0.3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263"/>
      <c r="O23" s="263"/>
      <c r="P23" s="24"/>
      <c r="Q23" s="24">
        <f>IF(R23=0,0,R23/R22)</f>
        <v>2.9166666666666665</v>
      </c>
      <c r="R23" s="263">
        <f>SUM(T22:T33)</f>
        <v>35</v>
      </c>
      <c r="S23" s="263"/>
      <c r="T23" s="25">
        <f t="shared" ref="T23:T33" si="0">IF(V23&lt;4,V23,0)</f>
        <v>2</v>
      </c>
      <c r="V23" s="268">
        <f>IF(AY23=0,0,INDEX('Aux Datos 1'!$AT:$BF,MATCH('Aux Datos 1'!$AT$10,'Aux Datos 1'!$AT:$AT,0),MATCH(LEFT(X23,3),'Aux Datos 1'!$AT$7:$BF$7,0)))</f>
        <v>2</v>
      </c>
      <c r="W23" s="269"/>
      <c r="X23" s="265" t="s">
        <v>90</v>
      </c>
      <c r="Y23" s="266"/>
      <c r="Z23" s="266"/>
      <c r="AA23" s="266"/>
      <c r="AB23" s="266"/>
      <c r="AC23" s="266"/>
      <c r="AD23" s="266"/>
      <c r="AE23" s="266"/>
      <c r="AF23" s="266"/>
      <c r="AG23" s="236">
        <f>'Aux Datos 2'!$E$59</f>
        <v>17000</v>
      </c>
      <c r="AH23" s="236"/>
      <c r="AI23" s="236"/>
      <c r="AJ23" s="236"/>
      <c r="AK23" s="236"/>
      <c r="AL23" s="236"/>
      <c r="AM23" s="236"/>
      <c r="AN23" s="236"/>
      <c r="AO23" s="236"/>
      <c r="AP23" s="236">
        <f>'Aux Datos 2'!$E$58</f>
        <v>15000</v>
      </c>
      <c r="AQ23" s="236"/>
      <c r="AR23" s="236"/>
      <c r="AS23" s="236"/>
      <c r="AT23" s="236"/>
      <c r="AU23" s="236"/>
      <c r="AV23" s="236"/>
      <c r="AW23" s="236"/>
      <c r="AX23" s="236"/>
      <c r="AY23" s="246">
        <f>+'Aux Datos 1'!AG10</f>
        <v>0.88235294117647056</v>
      </c>
      <c r="AZ23" s="246"/>
      <c r="BA23" s="246"/>
      <c r="BB23" s="246"/>
      <c r="BC23" s="246"/>
      <c r="BD23" s="246"/>
      <c r="BE23" s="246"/>
      <c r="BF23" s="246"/>
      <c r="BG23" s="246"/>
      <c r="BJ23" s="224"/>
      <c r="BK23" s="225"/>
      <c r="BL23" s="225"/>
      <c r="BM23" s="225"/>
      <c r="BN23" s="225"/>
      <c r="BO23" s="225"/>
      <c r="BP23" s="225"/>
      <c r="BQ23" s="225"/>
      <c r="BR23" s="225"/>
      <c r="BS23" s="225"/>
      <c r="BT23" s="225"/>
      <c r="BU23" s="225"/>
      <c r="BV23" s="225"/>
      <c r="BW23" s="225"/>
      <c r="BX23" s="225"/>
      <c r="BY23" s="225"/>
      <c r="BZ23" s="225"/>
      <c r="CA23" s="225"/>
      <c r="CB23" s="225"/>
      <c r="CC23" s="225"/>
      <c r="CD23" s="225"/>
      <c r="CE23" s="225"/>
      <c r="CF23" s="225"/>
      <c r="CG23" s="225"/>
      <c r="CH23" s="225"/>
      <c r="CI23" s="225"/>
      <c r="CJ23" s="225"/>
      <c r="CK23" s="226"/>
    </row>
    <row r="24" spans="1:89" x14ac:dyDescent="0.3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24"/>
      <c r="O24" s="24"/>
      <c r="P24" s="24"/>
      <c r="Q24" s="24"/>
      <c r="R24" s="24"/>
      <c r="S24" s="24"/>
      <c r="T24" s="25">
        <f t="shared" si="0"/>
        <v>3</v>
      </c>
      <c r="V24" s="231">
        <f>IF(AY24=0,0,INDEX('Aux Datos 1'!$AT:$BF,MATCH('Aux Datos 1'!$AT$10,'Aux Datos 1'!$AT:$AT,0),MATCH(LEFT(X24,3),'Aux Datos 1'!$AT$7:$BF$7,0)))</f>
        <v>3</v>
      </c>
      <c r="W24" s="232"/>
      <c r="X24" s="261" t="s">
        <v>91</v>
      </c>
      <c r="Y24" s="261"/>
      <c r="Z24" s="261"/>
      <c r="AA24" s="261"/>
      <c r="AB24" s="261"/>
      <c r="AC24" s="261"/>
      <c r="AD24" s="261"/>
      <c r="AE24" s="261"/>
      <c r="AF24" s="261"/>
      <c r="AG24" s="237">
        <f>'Aux Datos 2'!$F$59</f>
        <v>14000</v>
      </c>
      <c r="AH24" s="238"/>
      <c r="AI24" s="238"/>
      <c r="AJ24" s="238"/>
      <c r="AK24" s="238"/>
      <c r="AL24" s="238"/>
      <c r="AM24" s="238"/>
      <c r="AN24" s="238"/>
      <c r="AO24" s="239"/>
      <c r="AP24" s="237">
        <f>'Aux Datos 2'!$F$58</f>
        <v>14300</v>
      </c>
      <c r="AQ24" s="238"/>
      <c r="AR24" s="238"/>
      <c r="AS24" s="238"/>
      <c r="AT24" s="238"/>
      <c r="AU24" s="238"/>
      <c r="AV24" s="238"/>
      <c r="AW24" s="238"/>
      <c r="AX24" s="239"/>
      <c r="AY24" s="247">
        <f>+'Aux Datos 1'!AH10</f>
        <v>1.0214285714285714</v>
      </c>
      <c r="AZ24" s="248"/>
      <c r="BA24" s="248"/>
      <c r="BB24" s="248"/>
      <c r="BC24" s="248"/>
      <c r="BD24" s="248"/>
      <c r="BE24" s="248"/>
      <c r="BF24" s="248"/>
      <c r="BG24" s="249"/>
      <c r="BJ24" s="224"/>
      <c r="BK24" s="225"/>
      <c r="BL24" s="225"/>
      <c r="BM24" s="225"/>
      <c r="BN24" s="225"/>
      <c r="BO24" s="225"/>
      <c r="BP24" s="225"/>
      <c r="BQ24" s="225"/>
      <c r="BR24" s="225"/>
      <c r="BS24" s="225"/>
      <c r="BT24" s="225"/>
      <c r="BU24" s="225"/>
      <c r="BV24" s="225"/>
      <c r="BW24" s="225"/>
      <c r="BX24" s="225"/>
      <c r="BY24" s="225"/>
      <c r="BZ24" s="225"/>
      <c r="CA24" s="225"/>
      <c r="CB24" s="225"/>
      <c r="CC24" s="225"/>
      <c r="CD24" s="225"/>
      <c r="CE24" s="225"/>
      <c r="CF24" s="225"/>
      <c r="CG24" s="225"/>
      <c r="CH24" s="225"/>
      <c r="CI24" s="225"/>
      <c r="CJ24" s="225"/>
      <c r="CK24" s="226"/>
    </row>
    <row r="25" spans="1:89" x14ac:dyDescent="0.3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24"/>
      <c r="O25" s="24"/>
      <c r="P25" s="24"/>
      <c r="Q25" s="24"/>
      <c r="R25" s="24"/>
      <c r="S25" s="24"/>
      <c r="T25" s="25">
        <f t="shared" si="0"/>
        <v>3</v>
      </c>
      <c r="V25" s="268">
        <f>IF(AY25=0,0,INDEX('Aux Datos 1'!$AT:$BF,MATCH('Aux Datos 1'!$AT$10,'Aux Datos 1'!$AT:$AT,0),MATCH(LEFT(X25,3),'Aux Datos 1'!$AT$7:$BF$7,0)))</f>
        <v>3</v>
      </c>
      <c r="W25" s="269"/>
      <c r="X25" s="265" t="s">
        <v>92</v>
      </c>
      <c r="Y25" s="265"/>
      <c r="Z25" s="265"/>
      <c r="AA25" s="265"/>
      <c r="AB25" s="265"/>
      <c r="AC25" s="265"/>
      <c r="AD25" s="265"/>
      <c r="AE25" s="265"/>
      <c r="AF25" s="265"/>
      <c r="AG25" s="240">
        <f>'Aux Datos 2'!$G$59</f>
        <v>13000</v>
      </c>
      <c r="AH25" s="241"/>
      <c r="AI25" s="241"/>
      <c r="AJ25" s="241"/>
      <c r="AK25" s="241"/>
      <c r="AL25" s="241"/>
      <c r="AM25" s="241"/>
      <c r="AN25" s="241"/>
      <c r="AO25" s="242"/>
      <c r="AP25" s="240">
        <f>'Aux Datos 2'!$G$58</f>
        <v>14000</v>
      </c>
      <c r="AQ25" s="241"/>
      <c r="AR25" s="241"/>
      <c r="AS25" s="241"/>
      <c r="AT25" s="241"/>
      <c r="AU25" s="241"/>
      <c r="AV25" s="241"/>
      <c r="AW25" s="241"/>
      <c r="AX25" s="242"/>
      <c r="AY25" s="250">
        <f>+'Aux Datos 1'!AI10</f>
        <v>1.0769230769230769</v>
      </c>
      <c r="AZ25" s="251"/>
      <c r="BA25" s="251"/>
      <c r="BB25" s="251"/>
      <c r="BC25" s="251"/>
      <c r="BD25" s="251"/>
      <c r="BE25" s="251"/>
      <c r="BF25" s="251"/>
      <c r="BG25" s="252"/>
      <c r="BJ25" s="227"/>
      <c r="BK25" s="228"/>
      <c r="BL25" s="228"/>
      <c r="BM25" s="228"/>
      <c r="BN25" s="228"/>
      <c r="BO25" s="228"/>
      <c r="BP25" s="228"/>
      <c r="BQ25" s="228"/>
      <c r="BR25" s="228"/>
      <c r="BS25" s="228"/>
      <c r="BT25" s="228"/>
      <c r="BU25" s="228"/>
      <c r="BV25" s="228"/>
      <c r="BW25" s="228"/>
      <c r="BX25" s="228"/>
      <c r="BY25" s="228"/>
      <c r="BZ25" s="228"/>
      <c r="CA25" s="228"/>
      <c r="CB25" s="228"/>
      <c r="CC25" s="228"/>
      <c r="CD25" s="228"/>
      <c r="CE25" s="228"/>
      <c r="CF25" s="228"/>
      <c r="CG25" s="228"/>
      <c r="CH25" s="228"/>
      <c r="CI25" s="228"/>
      <c r="CJ25" s="228"/>
      <c r="CK25" s="229"/>
    </row>
    <row r="26" spans="1:89" x14ac:dyDescent="0.3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24"/>
      <c r="O26" s="24"/>
      <c r="P26" s="24"/>
      <c r="Q26" s="24"/>
      <c r="R26" s="24"/>
      <c r="S26" s="24"/>
      <c r="T26" s="25">
        <f t="shared" si="0"/>
        <v>3</v>
      </c>
      <c r="V26" s="231">
        <f>IF(AY26=0,0,INDEX('Aux Datos 1'!$AT:$BF,MATCH('Aux Datos 1'!$AT$10,'Aux Datos 1'!$AT:$AT,0),MATCH(LEFT(X26,3),'Aux Datos 1'!$AT$7:$BF$7,0)))</f>
        <v>3</v>
      </c>
      <c r="W26" s="232"/>
      <c r="X26" s="261" t="s">
        <v>93</v>
      </c>
      <c r="Y26" s="261"/>
      <c r="Z26" s="261"/>
      <c r="AA26" s="261"/>
      <c r="AB26" s="261"/>
      <c r="AC26" s="261"/>
      <c r="AD26" s="261"/>
      <c r="AE26" s="261"/>
      <c r="AF26" s="261"/>
      <c r="AG26" s="237">
        <f>'Aux Datos 2'!$H$59</f>
        <v>12000</v>
      </c>
      <c r="AH26" s="238"/>
      <c r="AI26" s="238"/>
      <c r="AJ26" s="238"/>
      <c r="AK26" s="238"/>
      <c r="AL26" s="238"/>
      <c r="AM26" s="238"/>
      <c r="AN26" s="238"/>
      <c r="AO26" s="239"/>
      <c r="AP26" s="237">
        <f>'Aux Datos 2'!$H$58</f>
        <v>13000</v>
      </c>
      <c r="AQ26" s="238"/>
      <c r="AR26" s="238"/>
      <c r="AS26" s="238"/>
      <c r="AT26" s="238"/>
      <c r="AU26" s="238"/>
      <c r="AV26" s="238"/>
      <c r="AW26" s="238"/>
      <c r="AX26" s="239"/>
      <c r="AY26" s="247">
        <f>+'Aux Datos 1'!AJ10</f>
        <v>1.0833333333333333</v>
      </c>
      <c r="AZ26" s="248"/>
      <c r="BA26" s="248"/>
      <c r="BB26" s="248"/>
      <c r="BC26" s="248"/>
      <c r="BD26" s="248"/>
      <c r="BE26" s="248"/>
      <c r="BF26" s="248"/>
      <c r="BG26" s="249"/>
    </row>
    <row r="27" spans="1:89" x14ac:dyDescent="0.3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24"/>
      <c r="O27" s="24"/>
      <c r="P27" s="24"/>
      <c r="Q27" s="24"/>
      <c r="R27" s="24"/>
      <c r="S27" s="24"/>
      <c r="T27" s="25">
        <f t="shared" si="0"/>
        <v>3</v>
      </c>
      <c r="V27" s="268">
        <f>IF(AY27=0,0,INDEX('Aux Datos 1'!$AT:$BF,MATCH('Aux Datos 1'!$AT$10,'Aux Datos 1'!$AT:$AT,0),MATCH(LEFT(X27,3),'Aux Datos 1'!$AT$7:$BF$7,0)))</f>
        <v>3</v>
      </c>
      <c r="W27" s="269"/>
      <c r="X27" s="265" t="s">
        <v>94</v>
      </c>
      <c r="Y27" s="265"/>
      <c r="Z27" s="265"/>
      <c r="AA27" s="265"/>
      <c r="AB27" s="265"/>
      <c r="AC27" s="265"/>
      <c r="AD27" s="265"/>
      <c r="AE27" s="265"/>
      <c r="AF27" s="265"/>
      <c r="AG27" s="240">
        <f>'Aux Datos 2'!$I$59</f>
        <v>13000</v>
      </c>
      <c r="AH27" s="241"/>
      <c r="AI27" s="241"/>
      <c r="AJ27" s="241"/>
      <c r="AK27" s="241"/>
      <c r="AL27" s="241"/>
      <c r="AM27" s="241"/>
      <c r="AN27" s="241"/>
      <c r="AO27" s="242"/>
      <c r="AP27" s="240">
        <f>'Aux Datos 2'!$I$58</f>
        <v>13000</v>
      </c>
      <c r="AQ27" s="241"/>
      <c r="AR27" s="241"/>
      <c r="AS27" s="241"/>
      <c r="AT27" s="241"/>
      <c r="AU27" s="241"/>
      <c r="AV27" s="241"/>
      <c r="AW27" s="241"/>
      <c r="AX27" s="242"/>
      <c r="AY27" s="250">
        <f>+'Aux Datos 1'!AK10</f>
        <v>1</v>
      </c>
      <c r="AZ27" s="251"/>
      <c r="BA27" s="251"/>
      <c r="BB27" s="251"/>
      <c r="BC27" s="251"/>
      <c r="BD27" s="251"/>
      <c r="BE27" s="251"/>
      <c r="BF27" s="251"/>
      <c r="BG27" s="252"/>
      <c r="BM27" s="10" t="s">
        <v>88</v>
      </c>
    </row>
    <row r="28" spans="1:89" x14ac:dyDescent="0.3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24"/>
      <c r="O28" s="24"/>
      <c r="P28" s="24"/>
      <c r="Q28" s="24"/>
      <c r="R28" s="24"/>
      <c r="S28" s="24"/>
      <c r="T28" s="25">
        <f t="shared" si="0"/>
        <v>3</v>
      </c>
      <c r="V28" s="231">
        <f>IF(AY28=0,0,INDEX('Aux Datos 1'!$AT:$BF,MATCH('Aux Datos 1'!$AT$10,'Aux Datos 1'!$AT:$AT,0),MATCH(LEFT(X28,3),'Aux Datos 1'!$AT$7:$BF$7,0)))</f>
        <v>3</v>
      </c>
      <c r="W28" s="232"/>
      <c r="X28" s="261" t="s">
        <v>95</v>
      </c>
      <c r="Y28" s="261"/>
      <c r="Z28" s="261"/>
      <c r="AA28" s="261"/>
      <c r="AB28" s="261"/>
      <c r="AC28" s="261"/>
      <c r="AD28" s="261"/>
      <c r="AE28" s="261"/>
      <c r="AF28" s="261"/>
      <c r="AG28" s="237">
        <f>'Aux Datos 2'!$J$59</f>
        <v>12000</v>
      </c>
      <c r="AH28" s="238"/>
      <c r="AI28" s="238"/>
      <c r="AJ28" s="238"/>
      <c r="AK28" s="238"/>
      <c r="AL28" s="238"/>
      <c r="AM28" s="238"/>
      <c r="AN28" s="238"/>
      <c r="AO28" s="239"/>
      <c r="AP28" s="237">
        <f>'Aux Datos 2'!$J$58</f>
        <v>12500</v>
      </c>
      <c r="AQ28" s="238"/>
      <c r="AR28" s="238"/>
      <c r="AS28" s="238"/>
      <c r="AT28" s="238"/>
      <c r="AU28" s="238"/>
      <c r="AV28" s="238"/>
      <c r="AW28" s="238"/>
      <c r="AX28" s="239"/>
      <c r="AY28" s="247">
        <f>+'Aux Datos 1'!AL10</f>
        <v>1.0416666666666667</v>
      </c>
      <c r="AZ28" s="248"/>
      <c r="BA28" s="248"/>
      <c r="BB28" s="248"/>
      <c r="BC28" s="248"/>
      <c r="BD28" s="248"/>
      <c r="BE28" s="248"/>
      <c r="BF28" s="248"/>
      <c r="BG28" s="249"/>
      <c r="BJ28" s="230">
        <v>3</v>
      </c>
      <c r="BK28" s="230"/>
      <c r="BL28" s="243" t="s">
        <v>37</v>
      </c>
      <c r="BM28" s="244"/>
      <c r="BN28" s="244"/>
      <c r="BO28" s="244"/>
      <c r="BP28" s="244"/>
      <c r="BQ28" s="244"/>
      <c r="BR28" s="244"/>
      <c r="BS28" s="244"/>
      <c r="BT28" s="244"/>
      <c r="BU28" s="244"/>
      <c r="BV28" s="244"/>
      <c r="BW28" s="244"/>
      <c r="BX28" s="244"/>
      <c r="BY28" s="244"/>
      <c r="BZ28" s="244"/>
      <c r="CA28" s="244"/>
      <c r="CB28" s="244"/>
      <c r="CC28" s="244"/>
      <c r="CD28" s="244"/>
      <c r="CE28" s="244"/>
      <c r="CF28" s="244"/>
      <c r="CG28" s="244"/>
      <c r="CH28" s="244"/>
      <c r="CI28" s="244"/>
      <c r="CJ28" s="244"/>
      <c r="CK28" s="245"/>
    </row>
    <row r="29" spans="1:89" x14ac:dyDescent="0.3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24"/>
      <c r="O29" s="24"/>
      <c r="P29" s="24"/>
      <c r="Q29" s="24"/>
      <c r="R29" s="24"/>
      <c r="S29" s="24"/>
      <c r="T29" s="25">
        <f t="shared" si="0"/>
        <v>3</v>
      </c>
      <c r="V29" s="268">
        <f>IF(AY29=0,0,INDEX('Aux Datos 1'!$AT:$BF,MATCH('Aux Datos 1'!$AT$10,'Aux Datos 1'!$AT:$AT,0),MATCH(LEFT(X29,3),'Aux Datos 1'!$AT$7:$BF$7,0)))</f>
        <v>3</v>
      </c>
      <c r="W29" s="269"/>
      <c r="X29" s="265" t="s">
        <v>96</v>
      </c>
      <c r="Y29" s="265"/>
      <c r="Z29" s="265"/>
      <c r="AA29" s="265"/>
      <c r="AB29" s="265"/>
      <c r="AC29" s="265"/>
      <c r="AD29" s="265"/>
      <c r="AE29" s="265"/>
      <c r="AF29" s="265"/>
      <c r="AG29" s="240">
        <f>+'Aux Datos 1'!X10</f>
        <v>12000</v>
      </c>
      <c r="AH29" s="241"/>
      <c r="AI29" s="241"/>
      <c r="AJ29" s="241"/>
      <c r="AK29" s="241"/>
      <c r="AL29" s="241"/>
      <c r="AM29" s="241"/>
      <c r="AN29" s="241"/>
      <c r="AO29" s="242"/>
      <c r="AP29" s="240">
        <f>'Aux Datos 2'!$K$58</f>
        <v>12000</v>
      </c>
      <c r="AQ29" s="241"/>
      <c r="AR29" s="241"/>
      <c r="AS29" s="241"/>
      <c r="AT29" s="241"/>
      <c r="AU29" s="241"/>
      <c r="AV29" s="241"/>
      <c r="AW29" s="241"/>
      <c r="AX29" s="242"/>
      <c r="AY29" s="250">
        <f>+'Aux Datos 1'!AM10</f>
        <v>1</v>
      </c>
      <c r="AZ29" s="251"/>
      <c r="BA29" s="251"/>
      <c r="BB29" s="251"/>
      <c r="BC29" s="251"/>
      <c r="BD29" s="251"/>
      <c r="BE29" s="251"/>
      <c r="BF29" s="251"/>
      <c r="BG29" s="252"/>
      <c r="BJ29" s="230"/>
      <c r="BK29" s="230"/>
      <c r="BL29" s="21"/>
      <c r="BM29" s="22"/>
      <c r="BN29" s="22"/>
      <c r="BO29" s="22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3"/>
    </row>
    <row r="30" spans="1:89" x14ac:dyDescent="0.3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24"/>
      <c r="O30" s="24"/>
      <c r="P30" s="24"/>
      <c r="Q30" s="24"/>
      <c r="R30" s="24"/>
      <c r="S30" s="24"/>
      <c r="T30" s="25">
        <f t="shared" si="0"/>
        <v>3</v>
      </c>
      <c r="V30" s="231">
        <f>IF(AY30=0,0,INDEX('Aux Datos 1'!$AT:$BF,MATCH('Aux Datos 1'!$AT$10,'Aux Datos 1'!$AT:$AT,0),MATCH(LEFT(X30,3),'Aux Datos 1'!$AT$7:$BF$7,0)))</f>
        <v>3</v>
      </c>
      <c r="W30" s="232"/>
      <c r="X30" s="261" t="s">
        <v>132</v>
      </c>
      <c r="Y30" s="261"/>
      <c r="Z30" s="261"/>
      <c r="AA30" s="261"/>
      <c r="AB30" s="261"/>
      <c r="AC30" s="261"/>
      <c r="AD30" s="261"/>
      <c r="AE30" s="261"/>
      <c r="AF30" s="261"/>
      <c r="AG30" s="237">
        <f>+'Aux Datos 1'!Y10</f>
        <v>12000</v>
      </c>
      <c r="AH30" s="238"/>
      <c r="AI30" s="238"/>
      <c r="AJ30" s="238"/>
      <c r="AK30" s="238"/>
      <c r="AL30" s="238"/>
      <c r="AM30" s="238"/>
      <c r="AN30" s="238"/>
      <c r="AO30" s="239"/>
      <c r="AP30" s="237">
        <f>'Aux Datos 2'!$L$58</f>
        <v>11000</v>
      </c>
      <c r="AQ30" s="238"/>
      <c r="AR30" s="238"/>
      <c r="AS30" s="238"/>
      <c r="AT30" s="238"/>
      <c r="AU30" s="238"/>
      <c r="AV30" s="238"/>
      <c r="AW30" s="238"/>
      <c r="AX30" s="239"/>
      <c r="AY30" s="247">
        <f>+'Aux Datos 1'!AN10</f>
        <v>0.91666666666666663</v>
      </c>
      <c r="AZ30" s="248"/>
      <c r="BA30" s="248"/>
      <c r="BB30" s="248"/>
      <c r="BC30" s="248"/>
      <c r="BD30" s="248"/>
      <c r="BE30" s="248"/>
      <c r="BF30" s="248"/>
      <c r="BG30" s="249"/>
      <c r="BJ30" s="230">
        <v>3</v>
      </c>
      <c r="BK30" s="230"/>
      <c r="BL30" s="243" t="s">
        <v>38</v>
      </c>
      <c r="BM30" s="244"/>
      <c r="BN30" s="244"/>
      <c r="BO30" s="244"/>
      <c r="BP30" s="244"/>
      <c r="BQ30" s="244"/>
      <c r="BR30" s="244"/>
      <c r="BS30" s="244"/>
      <c r="BT30" s="244"/>
      <c r="BU30" s="244"/>
      <c r="BV30" s="244"/>
      <c r="BW30" s="244"/>
      <c r="BX30" s="244"/>
      <c r="BY30" s="244"/>
      <c r="BZ30" s="244"/>
      <c r="CA30" s="244"/>
      <c r="CB30" s="244"/>
      <c r="CC30" s="244"/>
      <c r="CD30" s="244"/>
      <c r="CE30" s="244"/>
      <c r="CF30" s="244"/>
      <c r="CG30" s="244"/>
      <c r="CH30" s="244"/>
      <c r="CI30" s="244"/>
      <c r="CJ30" s="244"/>
      <c r="CK30" s="245"/>
    </row>
    <row r="31" spans="1:89" x14ac:dyDescent="0.3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24"/>
      <c r="O31" s="24"/>
      <c r="P31" s="24"/>
      <c r="Q31" s="24"/>
      <c r="R31" s="24"/>
      <c r="S31" s="24"/>
      <c r="T31" s="25">
        <f t="shared" si="0"/>
        <v>3</v>
      </c>
      <c r="V31" s="268">
        <f>IF(AY31=0,0,INDEX('Aux Datos 1'!$AT:$BF,MATCH('Aux Datos 1'!$AT$10,'Aux Datos 1'!$AT:$AT,0),MATCH(LEFT(X31,3),'Aux Datos 1'!$AT$7:$BF$7,0)))</f>
        <v>3</v>
      </c>
      <c r="W31" s="269"/>
      <c r="X31" s="265" t="s">
        <v>97</v>
      </c>
      <c r="Y31" s="265"/>
      <c r="Z31" s="265"/>
      <c r="AA31" s="265"/>
      <c r="AB31" s="265"/>
      <c r="AC31" s="265"/>
      <c r="AD31" s="265"/>
      <c r="AE31" s="265"/>
      <c r="AF31" s="265"/>
      <c r="AG31" s="240">
        <f>+'Aux Datos 1'!Z10</f>
        <v>11000</v>
      </c>
      <c r="AH31" s="241"/>
      <c r="AI31" s="241"/>
      <c r="AJ31" s="241"/>
      <c r="AK31" s="241"/>
      <c r="AL31" s="241"/>
      <c r="AM31" s="241"/>
      <c r="AN31" s="241"/>
      <c r="AO31" s="242"/>
      <c r="AP31" s="240">
        <f>'Aux Datos 2'!$M$58</f>
        <v>10500</v>
      </c>
      <c r="AQ31" s="241"/>
      <c r="AR31" s="241"/>
      <c r="AS31" s="241"/>
      <c r="AT31" s="241"/>
      <c r="AU31" s="241"/>
      <c r="AV31" s="241"/>
      <c r="AW31" s="241"/>
      <c r="AX31" s="242"/>
      <c r="AY31" s="250">
        <f>+'Aux Datos 1'!AO10</f>
        <v>0.95454545454545459</v>
      </c>
      <c r="AZ31" s="251"/>
      <c r="BA31" s="251"/>
      <c r="BB31" s="251"/>
      <c r="BC31" s="251"/>
      <c r="BD31" s="251"/>
      <c r="BE31" s="251"/>
      <c r="BF31" s="251"/>
      <c r="BG31" s="252"/>
      <c r="BJ31" s="230"/>
      <c r="BK31" s="230"/>
      <c r="BL31" s="21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3"/>
    </row>
    <row r="32" spans="1:89" x14ac:dyDescent="0.3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24"/>
      <c r="O32" s="24"/>
      <c r="P32" s="24"/>
      <c r="Q32" s="24"/>
      <c r="R32" s="24"/>
      <c r="S32" s="24"/>
      <c r="T32" s="25">
        <f t="shared" si="0"/>
        <v>3</v>
      </c>
      <c r="V32" s="231">
        <f>IF(AY32=0,0,INDEX('Aux Datos 1'!$AT:$BF,MATCH('Aux Datos 1'!$AT$10,'Aux Datos 1'!$AT:$AT,0),MATCH(LEFT(X32,3),'Aux Datos 1'!$AT$7:$BF$7,0)))</f>
        <v>3</v>
      </c>
      <c r="W32" s="232"/>
      <c r="X32" s="261" t="s">
        <v>98</v>
      </c>
      <c r="Y32" s="261"/>
      <c r="Z32" s="261"/>
      <c r="AA32" s="261"/>
      <c r="AB32" s="261"/>
      <c r="AC32" s="261"/>
      <c r="AD32" s="261"/>
      <c r="AE32" s="261"/>
      <c r="AF32" s="261"/>
      <c r="AG32" s="237">
        <f>+'Aux Datos 1'!AA10</f>
        <v>10000</v>
      </c>
      <c r="AH32" s="238"/>
      <c r="AI32" s="238"/>
      <c r="AJ32" s="238"/>
      <c r="AK32" s="238"/>
      <c r="AL32" s="238"/>
      <c r="AM32" s="238"/>
      <c r="AN32" s="238"/>
      <c r="AO32" s="239"/>
      <c r="AP32" s="237">
        <f>'Aux Datos 2'!$N$58</f>
        <v>10500</v>
      </c>
      <c r="AQ32" s="238"/>
      <c r="AR32" s="238"/>
      <c r="AS32" s="238"/>
      <c r="AT32" s="238"/>
      <c r="AU32" s="238"/>
      <c r="AV32" s="238"/>
      <c r="AW32" s="238"/>
      <c r="AX32" s="239"/>
      <c r="AY32" s="247">
        <f>+'Aux Datos 1'!AP10</f>
        <v>1.05</v>
      </c>
      <c r="AZ32" s="248"/>
      <c r="BA32" s="248"/>
      <c r="BB32" s="248"/>
      <c r="BC32" s="248"/>
      <c r="BD32" s="248"/>
      <c r="BE32" s="248"/>
      <c r="BF32" s="248"/>
      <c r="BG32" s="249"/>
      <c r="BJ32" s="230">
        <v>3</v>
      </c>
      <c r="BK32" s="230"/>
      <c r="BL32" s="243" t="s">
        <v>39</v>
      </c>
      <c r="BM32" s="244"/>
      <c r="BN32" s="244"/>
      <c r="BO32" s="244"/>
      <c r="BP32" s="244"/>
      <c r="BQ32" s="244"/>
      <c r="BR32" s="244"/>
      <c r="BS32" s="244"/>
      <c r="BT32" s="244"/>
      <c r="BU32" s="244"/>
      <c r="BV32" s="244"/>
      <c r="BW32" s="244"/>
      <c r="BX32" s="244"/>
      <c r="BY32" s="244"/>
      <c r="BZ32" s="244"/>
      <c r="CA32" s="244"/>
      <c r="CB32" s="244"/>
      <c r="CC32" s="244"/>
      <c r="CD32" s="244"/>
      <c r="CE32" s="244"/>
      <c r="CF32" s="244"/>
      <c r="CG32" s="244"/>
      <c r="CH32" s="244"/>
      <c r="CI32" s="244"/>
      <c r="CJ32" s="244"/>
      <c r="CK32" s="245"/>
    </row>
    <row r="33" spans="1:89" x14ac:dyDescent="0.3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24"/>
      <c r="O33" s="24"/>
      <c r="P33" s="24"/>
      <c r="Q33" s="24"/>
      <c r="R33" s="24"/>
      <c r="S33" s="24"/>
      <c r="T33" s="25">
        <f t="shared" si="0"/>
        <v>3</v>
      </c>
      <c r="V33" s="268">
        <f>IF(AY33=0,0,INDEX('Aux Datos 1'!$AT:$BF,MATCH('Aux Datos 1'!$AT$10,'Aux Datos 1'!$AT:$AT,0),MATCH(LEFT(X33,3),'Aux Datos 1'!$AT$7:$BF$7,0)))</f>
        <v>3</v>
      </c>
      <c r="W33" s="269"/>
      <c r="X33" s="265" t="s">
        <v>99</v>
      </c>
      <c r="Y33" s="265"/>
      <c r="Z33" s="265"/>
      <c r="AA33" s="265"/>
      <c r="AB33" s="265"/>
      <c r="AC33" s="265"/>
      <c r="AD33" s="265"/>
      <c r="AE33" s="265"/>
      <c r="AF33" s="265"/>
      <c r="AG33" s="240">
        <f>+'Aux Datos 1'!AB10</f>
        <v>10000</v>
      </c>
      <c r="AH33" s="241"/>
      <c r="AI33" s="241"/>
      <c r="AJ33" s="241"/>
      <c r="AK33" s="241"/>
      <c r="AL33" s="241"/>
      <c r="AM33" s="241"/>
      <c r="AN33" s="241"/>
      <c r="AO33" s="242"/>
      <c r="AP33" s="240">
        <f>'Aux Datos 2'!$O$58</f>
        <v>10000</v>
      </c>
      <c r="AQ33" s="241"/>
      <c r="AR33" s="241"/>
      <c r="AS33" s="241"/>
      <c r="AT33" s="241"/>
      <c r="AU33" s="241"/>
      <c r="AV33" s="241"/>
      <c r="AW33" s="241"/>
      <c r="AX33" s="242"/>
      <c r="AY33" s="250">
        <f>+'Aux Datos 1'!AQ10</f>
        <v>1</v>
      </c>
      <c r="AZ33" s="251"/>
      <c r="BA33" s="251"/>
      <c r="BB33" s="251"/>
      <c r="BC33" s="251"/>
      <c r="BD33" s="251"/>
      <c r="BE33" s="251"/>
      <c r="BF33" s="251"/>
      <c r="BG33" s="252"/>
      <c r="BJ33" s="230"/>
      <c r="BK33" s="230"/>
      <c r="BL33" s="21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3"/>
    </row>
    <row r="34" spans="1:89" x14ac:dyDescent="0.3">
      <c r="A34" s="14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BG34" s="16"/>
    </row>
    <row r="35" spans="1:89" ht="15" customHeight="1" x14ac:dyDescent="0.3"/>
    <row r="36" spans="1:89" ht="15" customHeight="1" x14ac:dyDescent="0.3"/>
    <row r="37" spans="1:89" ht="15" customHeight="1" x14ac:dyDescent="0.3"/>
    <row r="38" spans="1:89" ht="15" customHeight="1" x14ac:dyDescent="0.3"/>
    <row r="39" spans="1:89" ht="15" customHeight="1" x14ac:dyDescent="0.3"/>
    <row r="40" spans="1:89" ht="15" customHeight="1" x14ac:dyDescent="0.3"/>
    <row r="41" spans="1:89" ht="15" customHeight="1" x14ac:dyDescent="0.3"/>
    <row r="42" spans="1:89" ht="15" customHeight="1" x14ac:dyDescent="0.3"/>
    <row r="43" spans="1:89" ht="15" customHeight="1" x14ac:dyDescent="0.3"/>
    <row r="44" spans="1:89" ht="15" customHeight="1" x14ac:dyDescent="0.3"/>
    <row r="45" spans="1:89" ht="15" customHeight="1" x14ac:dyDescent="0.3"/>
    <row r="46" spans="1:89" ht="15" customHeight="1" x14ac:dyDescent="0.3"/>
    <row r="47" spans="1:89" ht="15" customHeight="1" x14ac:dyDescent="0.3"/>
    <row r="48" spans="1:89" ht="15" customHeight="1" x14ac:dyDescent="0.3"/>
    <row r="49" ht="15" customHeight="1" x14ac:dyDescent="0.3"/>
    <row r="50" ht="15" customHeight="1" x14ac:dyDescent="0.3"/>
  </sheetData>
  <customSheetViews>
    <customSheetView guid="{866E79C6-ED26-4269-9589-BDD48744743B}" showGridLines="0" showRowCol="0" hiddenRows="1" hiddenColumns="1">
      <selection activeCell="A2" sqref="A2"/>
      <pageMargins left="0.511811024" right="0.511811024" top="0.78740157499999996" bottom="0.78740157499999996" header="0.31496062000000002" footer="0.31496062000000002"/>
      <pageSetup paperSize="9" orientation="portrait" horizontalDpi="4294967293" verticalDpi="4294967293" r:id="rId1"/>
    </customSheetView>
  </customSheetViews>
  <mergeCells count="82">
    <mergeCell ref="AY32:BG32"/>
    <mergeCell ref="AP31:AX31"/>
    <mergeCell ref="V32:W32"/>
    <mergeCell ref="X32:AF32"/>
    <mergeCell ref="AG32:AO32"/>
    <mergeCell ref="AP32:AX32"/>
    <mergeCell ref="BJ32:BK33"/>
    <mergeCell ref="AY31:BG31"/>
    <mergeCell ref="R22:S22"/>
    <mergeCell ref="R23:S23"/>
    <mergeCell ref="N23:O23"/>
    <mergeCell ref="V33:W33"/>
    <mergeCell ref="X33:AF33"/>
    <mergeCell ref="AG33:AO33"/>
    <mergeCell ref="AP33:AX33"/>
    <mergeCell ref="AY33:BG33"/>
    <mergeCell ref="AG29:AO29"/>
    <mergeCell ref="AP29:AX29"/>
    <mergeCell ref="AY29:BG29"/>
    <mergeCell ref="V28:W28"/>
    <mergeCell ref="X28:AF28"/>
    <mergeCell ref="V31:W31"/>
    <mergeCell ref="BL28:CK28"/>
    <mergeCell ref="BL30:CK30"/>
    <mergeCell ref="V30:W30"/>
    <mergeCell ref="X30:AF30"/>
    <mergeCell ref="AG30:AO30"/>
    <mergeCell ref="AP30:AX30"/>
    <mergeCell ref="BJ30:BK31"/>
    <mergeCell ref="BJ28:BK29"/>
    <mergeCell ref="V29:W29"/>
    <mergeCell ref="X29:AF29"/>
    <mergeCell ref="AP28:AX28"/>
    <mergeCell ref="AY28:BG28"/>
    <mergeCell ref="AG28:AO28"/>
    <mergeCell ref="AY30:BG30"/>
    <mergeCell ref="X31:AF31"/>
    <mergeCell ref="AG31:AO31"/>
    <mergeCell ref="V27:W27"/>
    <mergeCell ref="X27:AF27"/>
    <mergeCell ref="AG27:AO27"/>
    <mergeCell ref="AP27:AX27"/>
    <mergeCell ref="AY27:BG27"/>
    <mergeCell ref="V26:W26"/>
    <mergeCell ref="X26:AF26"/>
    <mergeCell ref="AG26:AO26"/>
    <mergeCell ref="AP26:AX26"/>
    <mergeCell ref="AY26:BG26"/>
    <mergeCell ref="V25:W25"/>
    <mergeCell ref="X25:AF25"/>
    <mergeCell ref="AG25:AO25"/>
    <mergeCell ref="AP25:AX25"/>
    <mergeCell ref="AY25:BG25"/>
    <mergeCell ref="V24:W24"/>
    <mergeCell ref="X24:AF24"/>
    <mergeCell ref="AG24:AO24"/>
    <mergeCell ref="AP24:AX24"/>
    <mergeCell ref="AY24:BG24"/>
    <mergeCell ref="AG21:AO21"/>
    <mergeCell ref="AP21:AX21"/>
    <mergeCell ref="AY21:BG21"/>
    <mergeCell ref="V23:W23"/>
    <mergeCell ref="X23:AF23"/>
    <mergeCell ref="AG23:AO23"/>
    <mergeCell ref="AP23:AX23"/>
    <mergeCell ref="AY23:BG23"/>
    <mergeCell ref="BL32:CK32"/>
    <mergeCell ref="A16:B16"/>
    <mergeCell ref="BX6:BZ7"/>
    <mergeCell ref="CA7:CL7"/>
    <mergeCell ref="B6:C6"/>
    <mergeCell ref="BJ10:CK16"/>
    <mergeCell ref="A10:B10"/>
    <mergeCell ref="A11:B11"/>
    <mergeCell ref="A12:B12"/>
    <mergeCell ref="V22:W22"/>
    <mergeCell ref="X22:AF22"/>
    <mergeCell ref="AG22:AO22"/>
    <mergeCell ref="AP22:AX22"/>
    <mergeCell ref="AY22:BG22"/>
    <mergeCell ref="BJ19:CK25"/>
    <mergeCell ref="X21:AF21"/>
  </mergeCells>
  <conditionalFormatting sqref="A10:B10">
    <cfRule type="iconSet" priority="16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1:B11">
    <cfRule type="iconSet" priority="15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2:B12">
    <cfRule type="iconSet" priority="14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A16:B16">
    <cfRule type="iconSet" priority="13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B6:C6">
    <cfRule type="iconSet" priority="17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2:W22">
    <cfRule type="iconSet" priority="6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2:W33">
    <cfRule type="iconSet" priority="12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3:W23">
    <cfRule type="iconSet" priority="5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3:W33">
    <cfRule type="iconSet" priority="4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29:W29">
    <cfRule type="iconSet" priority="11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0:W30">
    <cfRule type="iconSet" priority="10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1:W31">
    <cfRule type="iconSet" priority="9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2:W32">
    <cfRule type="iconSet" priority="8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V33:W33">
    <cfRule type="iconSet" priority="7">
      <iconSet iconSet="4TrafficLights" showValue="0">
        <cfvo type="percent" val="0"/>
        <cfvo type="num" val="1"/>
        <cfvo type="num" val="2"/>
        <cfvo type="num" val="3"/>
      </iconSet>
    </cfRule>
  </conditionalFormatting>
  <conditionalFormatting sqref="BJ28:BK29">
    <cfRule type="iconSet" priority="3">
      <iconSet iconSet="3Flags" showValue="0">
        <cfvo type="percent" val="0"/>
        <cfvo type="num" val="2"/>
        <cfvo type="num" val="3"/>
      </iconSet>
    </cfRule>
  </conditionalFormatting>
  <conditionalFormatting sqref="BJ30:BK31">
    <cfRule type="iconSet" priority="2">
      <iconSet iconSet="3Flags" showValue="0">
        <cfvo type="percent" val="0"/>
        <cfvo type="num" val="2"/>
        <cfvo type="num" val="3"/>
      </iconSet>
    </cfRule>
  </conditionalFormatting>
  <conditionalFormatting sqref="BJ32:BK33">
    <cfRule type="iconSet" priority="1">
      <iconSet iconSet="3Flags" showValue="0">
        <cfvo type="percent" val="0"/>
        <cfvo type="num" val="2"/>
        <cfvo type="num" val="3"/>
      </iconSet>
    </cfRule>
  </conditionalFormatting>
  <pageMargins left="0.18" right="0.15" top="0.78740157480314965" bottom="0.78740157480314965" header="0.31496062992125984" footer="0.31496062992125984"/>
  <pageSetup paperSize="9" scale="93" orientation="landscape" horizontalDpi="4294967293" verticalDpi="4294967293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21</vt:i4>
      </vt:variant>
      <vt:variant>
        <vt:lpstr>Rangos con nombre</vt:lpstr>
      </vt:variant>
      <vt:variant>
        <vt:i4>1</vt:i4>
      </vt:variant>
    </vt:vector>
  </HeadingPairs>
  <TitlesOfParts>
    <vt:vector size="22" baseType="lpstr">
      <vt:lpstr>Objetivos</vt:lpstr>
      <vt:lpstr>Reales</vt:lpstr>
      <vt:lpstr>Aux Datos 1</vt:lpstr>
      <vt:lpstr>Aux Datos 2</vt:lpstr>
      <vt:lpstr>Mapa</vt:lpstr>
      <vt:lpstr>BSC</vt:lpstr>
      <vt:lpstr>Financiera1</vt:lpstr>
      <vt:lpstr>Financiera2</vt:lpstr>
      <vt:lpstr>Financiera3</vt:lpstr>
      <vt:lpstr>Clientes1</vt:lpstr>
      <vt:lpstr>Clientes2</vt:lpstr>
      <vt:lpstr>Clientes3</vt:lpstr>
      <vt:lpstr>Internos1</vt:lpstr>
      <vt:lpstr>Internos2</vt:lpstr>
      <vt:lpstr>Internos3</vt:lpstr>
      <vt:lpstr>Internos4</vt:lpstr>
      <vt:lpstr>Internos5</vt:lpstr>
      <vt:lpstr>RRHH1</vt:lpstr>
      <vt:lpstr>RRHH2</vt:lpstr>
      <vt:lpstr>RRHH3</vt:lpstr>
      <vt:lpstr>Iniciativas</vt:lpstr>
      <vt:lpstr>Financiera1!Área_de_impresión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Balanced Scorecard Excel</dc:title>
  <dc:creator>Business &amp; Strategy</dc:creator>
  <cp:lastModifiedBy>Danny Riva</cp:lastModifiedBy>
  <cp:lastPrinted>2010-12-01T17:28:04Z</cp:lastPrinted>
  <dcterms:created xsi:type="dcterms:W3CDTF">2010-09-11T02:31:38Z</dcterms:created>
  <dcterms:modified xsi:type="dcterms:W3CDTF">2024-05-09T23:15:57Z</dcterms:modified>
</cp:coreProperties>
</file>